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15135" windowHeight="9300" activeTab="3"/>
  </bookViews>
  <sheets>
    <sheet name="Instructions" sheetId="6" r:id="rId1"/>
    <sheet name="Formulas" sheetId="1" r:id="rId2"/>
    <sheet name="TWRR+XIRR" sheetId="2" r:id="rId3"/>
    <sheet name="Combine TWRR+XIRR Step 1" sheetId="5" r:id="rId4"/>
    <sheet name="Step 2" sheetId="7" r:id="rId5"/>
    <sheet name="Step 3" sheetId="8" r:id="rId6"/>
    <sheet name="Step 4" sheetId="9" r:id="rId7"/>
  </sheets>
  <calcPr calcId="145621"/>
</workbook>
</file>

<file path=xl/calcChain.xml><?xml version="1.0" encoding="utf-8"?>
<calcChain xmlns="http://schemas.openxmlformats.org/spreadsheetml/2006/main">
  <c r="F6" i="9" l="1"/>
  <c r="G6" i="9" s="1"/>
  <c r="E6" i="9"/>
  <c r="E5" i="9" s="1"/>
  <c r="E4" i="9" s="1"/>
  <c r="E3" i="9" s="1"/>
  <c r="E9" i="9" s="1"/>
  <c r="F5" i="9"/>
  <c r="G5" i="9" s="1"/>
  <c r="G4" i="9"/>
  <c r="F4" i="9"/>
  <c r="C9" i="9"/>
  <c r="A9" i="9"/>
  <c r="B8" i="9"/>
  <c r="F3" i="9"/>
  <c r="G3" i="9" s="1"/>
  <c r="C9" i="8"/>
  <c r="A9" i="8"/>
  <c r="F6" i="8"/>
  <c r="G6" i="8" s="1"/>
  <c r="E6" i="8"/>
  <c r="F4" i="8"/>
  <c r="G4" i="8" s="1"/>
  <c r="E4" i="8"/>
  <c r="E3" i="8" s="1"/>
  <c r="E9" i="8" s="1"/>
  <c r="F3" i="8"/>
  <c r="G3" i="8" s="1"/>
  <c r="F8" i="8" s="1"/>
  <c r="E8" i="9" l="1"/>
  <c r="B9" i="9"/>
  <c r="E8" i="8"/>
  <c r="B8" i="8"/>
  <c r="B9" i="8"/>
  <c r="F9" i="8"/>
  <c r="F8" i="9"/>
  <c r="C9" i="7"/>
  <c r="A9" i="7"/>
  <c r="F6" i="7"/>
  <c r="G6" i="7" s="1"/>
  <c r="E6" i="7"/>
  <c r="F4" i="7"/>
  <c r="G4" i="7" s="1"/>
  <c r="F3" i="7"/>
  <c r="G3" i="7" s="1"/>
  <c r="F5" i="5"/>
  <c r="G5" i="5" s="1"/>
  <c r="E5" i="5"/>
  <c r="E4" i="5" s="1"/>
  <c r="F4" i="5"/>
  <c r="G4" i="5" s="1"/>
  <c r="C8" i="5"/>
  <c r="A8" i="5"/>
  <c r="B8" i="5" s="1"/>
  <c r="G3" i="5"/>
  <c r="F3" i="5"/>
  <c r="F9" i="9" l="1"/>
  <c r="B8" i="7"/>
  <c r="B9" i="7"/>
  <c r="F8" i="7"/>
  <c r="F9" i="7" s="1"/>
  <c r="E4" i="7"/>
  <c r="E3" i="7" s="1"/>
  <c r="E9" i="7" s="1"/>
  <c r="E8" i="7" s="1"/>
  <c r="F7" i="5"/>
  <c r="F8" i="5" s="1"/>
  <c r="B7" i="5"/>
  <c r="E3" i="5"/>
  <c r="E8" i="5" s="1"/>
  <c r="E7" i="5" s="1"/>
  <c r="B129" i="2"/>
  <c r="E115" i="2"/>
  <c r="F115" i="2"/>
  <c r="E118" i="2" s="1"/>
  <c r="E119" i="2" s="1"/>
  <c r="E116" i="2"/>
  <c r="F116" i="2"/>
  <c r="C105" i="2"/>
  <c r="E105" i="2"/>
  <c r="C106" i="2"/>
  <c r="E106" i="2"/>
  <c r="E107" i="2" s="1"/>
  <c r="C107" i="2"/>
  <c r="C102" i="2"/>
  <c r="C101" i="2"/>
  <c r="C100" i="2"/>
  <c r="B93" i="2"/>
  <c r="C58" i="2"/>
  <c r="C57" i="2"/>
  <c r="E4" i="2"/>
  <c r="F4" i="2" s="1"/>
  <c r="E7" i="2" s="1"/>
  <c r="E8" i="2" s="1"/>
  <c r="E5" i="2"/>
  <c r="F5" i="2" s="1"/>
  <c r="C27" i="1"/>
  <c r="C11" i="1"/>
  <c r="C8" i="1"/>
  <c r="B5" i="1"/>
  <c r="B4" i="1"/>
  <c r="B3" i="1"/>
</calcChain>
</file>

<file path=xl/sharedStrings.xml><?xml version="1.0" encoding="utf-8"?>
<sst xmlns="http://schemas.openxmlformats.org/spreadsheetml/2006/main" count="237" uniqueCount="136">
  <si>
    <t>Total Return for One Period (Year, Quarter, Month or Day etc.)</t>
  </si>
  <si>
    <t>Total Return =</t>
  </si>
  <si>
    <t>Total Return = (End Value − Start Value) / Start Value</t>
  </si>
  <si>
    <t>Total Return = End Value / Start Value −  1</t>
  </si>
  <si>
    <t>OR</t>
  </si>
  <si>
    <t xml:space="preserve">General formula for calculating a Total Return Rate when the rates for </t>
  </si>
  <si>
    <t>the number (N) of periods under consideration are known:</t>
  </si>
  <si>
    <t>Rate 1 =</t>
  </si>
  <si>
    <t>Rate 2 =</t>
  </si>
  <si>
    <t>Total Return for Multiple Periods (Years, Quarters, Months, Days, Hours, Minutes etc.)</t>
  </si>
  <si>
    <t>Note that the periods are not required to be equal i.e.,</t>
  </si>
  <si>
    <t>Rate 1 could be the rate over a year, rate 2 could be the rate over an hour etc.</t>
  </si>
  <si>
    <t>Total Return Rate = ( 1 + Rate 1 ) ( 1 + Rate 2 ) ( 1+ Rate 3 ) ... ( 1 + Rate N )  − 1</t>
  </si>
  <si>
    <t>Total Return Rate =</t>
  </si>
  <si>
    <t>Total Return Rate = ( 1 + Rate 1 ) ( 1 + Rate 2 ) − 1</t>
  </si>
  <si>
    <t>DATE</t>
  </si>
  <si>
    <t>$ ADDED</t>
  </si>
  <si>
    <t>$ END</t>
  </si>
  <si>
    <t>RATE</t>
  </si>
  <si>
    <t>1 + RATE</t>
  </si>
  <si>
    <t>$ Subtract</t>
  </si>
  <si>
    <t>NA</t>
  </si>
  <si>
    <t>Note 1</t>
  </si>
  <si>
    <t>All money is added to or subtracted from the portfolio at the END of the period.</t>
  </si>
  <si>
    <t>The period could be whatever time interval you wanted.</t>
  </si>
  <si>
    <t>Period 1 could be one year, period 2 could be one day etc.</t>
  </si>
  <si>
    <t>Equality is NOT required for time intervals e.g.,</t>
  </si>
  <si>
    <t>Total Return Rate</t>
  </si>
  <si>
    <t xml:space="preserve">Annual Return Rate </t>
  </si>
  <si>
    <t>Note 2</t>
  </si>
  <si>
    <t>Note 3</t>
  </si>
  <si>
    <t>Using a computer with an Excel program to calculate the TWRR</t>
  </si>
  <si>
    <t>Total Rate = ( 1 + Rate 1 ) ( 1 + Rate 2 ) − 1</t>
  </si>
  <si>
    <t>Total Return = 7.14%</t>
  </si>
  <si>
    <t>Annual Rate = ( 1 + Total Rate ) ^ ( 365 / ( End Date - Start Date)) − 1</t>
  </si>
  <si>
    <t>Annual Rate = ( 1 + Total Rate ) ^ ( 1 / Number of Years ) − 1</t>
  </si>
  <si>
    <t>However, if you do not include a separate period when you add or subtract</t>
  </si>
  <si>
    <t>money to or from the portfolio, then your results will NOT be accurate.</t>
  </si>
  <si>
    <t>Rate Calculation:</t>
  </si>
  <si>
    <t>RATE = ( END VAL - BEGIN VAL - $ ADDED + $ SUBTRACTED ) / BEGIN VAL</t>
  </si>
  <si>
    <t>Using a computer with an Excel program to calculate the IRR</t>
  </si>
  <si>
    <t>IRR is an acronym for Internal Rate of Return</t>
  </si>
  <si>
    <t>Both the IRR and the XIRR functions calculate Internal Rates of Return,</t>
  </si>
  <si>
    <t>but the IRR function calculates a periodic rate of return.</t>
  </si>
  <si>
    <t>That means that if you use the IRR function, then you must use equal periods</t>
  </si>
  <si>
    <t>to get a precise periodic rate of return.</t>
  </si>
  <si>
    <t>If you use the XIRR function, then that is not a requirement. Your periods can</t>
  </si>
  <si>
    <t>be any duration you wish i.e., a day, a week, a year etc. The periods do NOT</t>
  </si>
  <si>
    <t>have to be equal. The only requirement is that the date of all transactions</t>
  </si>
  <si>
    <t>must be known.</t>
  </si>
  <si>
    <t>We will use the XIRR function because it is more user friendly.</t>
  </si>
  <si>
    <t>An Internal Rate of Return is a Money Weighted Rate of Return.</t>
  </si>
  <si>
    <t>A Money Weighted Rate of Return will return a true &amp; precise return.</t>
  </si>
  <si>
    <t>But before we solve the problem, let's try to understand what we're trying to solve.</t>
  </si>
  <si>
    <t>Problem description</t>
  </si>
  <si>
    <t>Our beginning investor gave his advisor 1,000 on 12/31/2001</t>
  </si>
  <si>
    <t>Our beginning investor gave his advisor 10,000 on 12/31/2002</t>
  </si>
  <si>
    <t>On 12/31/2003 our beginning investor received 10,000 from his advisor.</t>
  </si>
  <si>
    <t>What's his true rate of return?</t>
  </si>
  <si>
    <t># Days</t>
  </si>
  <si>
    <t># Days = Total # of Days the money was invested</t>
  </si>
  <si>
    <t>Rate</t>
  </si>
  <si>
    <t>Value X</t>
  </si>
  <si>
    <t>Value Y</t>
  </si>
  <si>
    <t>Value X is the value of 1,000 invested for 730 days at Rate R</t>
  </si>
  <si>
    <t>Excel's IRR and XIRR functions use a trial and error method to solve for R</t>
  </si>
  <si>
    <t>Fortunately, the XIRR function is very user friendly.</t>
  </si>
  <si>
    <t>But first some rules</t>
  </si>
  <si>
    <t>1. Money added to the portfolio is entered as a negative value.</t>
  </si>
  <si>
    <t>2. Money subtracted from the portfolio is entered as a positive value.</t>
  </si>
  <si>
    <t>3. Dates must be entered to correspond with money added or subtracted.</t>
  </si>
  <si>
    <t>Money was</t>
  </si>
  <si>
    <t>Added</t>
  </si>
  <si>
    <t>Subtracted</t>
  </si>
  <si>
    <t>$ at END</t>
  </si>
  <si>
    <t xml:space="preserve">The money subtracted during the final period MUST be the entire value of the </t>
  </si>
  <si>
    <t>portfolio at that time.</t>
  </si>
  <si>
    <t>Annual</t>
  </si>
  <si>
    <t>Solving the problem:</t>
  </si>
  <si>
    <t>That's all there is to it.</t>
  </si>
  <si>
    <t>Now, let's test the solution</t>
  </si>
  <si>
    <r>
      <t xml:space="preserve">$ + OR </t>
    </r>
    <r>
      <rPr>
        <b/>
        <sz val="12"/>
        <rFont val="Arial"/>
        <family val="2"/>
      </rPr>
      <t>−</t>
    </r>
  </si>
  <si>
    <t>A Time Weighted Rate of Return will NOT yield a true return rate.</t>
  </si>
  <si>
    <t>Perfect !</t>
  </si>
  <si>
    <t>Summary</t>
  </si>
  <si>
    <t>Value</t>
  </si>
  <si>
    <t>R is the unknown Rate at which 1,000 will be invested for 730 days</t>
  </si>
  <si>
    <t>and at which 10,000 will be invested for 365 days.</t>
  </si>
  <si>
    <t>Value Y is the value of 10,000 invested for 365 days at Rate R</t>
  </si>
  <si>
    <t>1,000 was added at the end of 2001</t>
  </si>
  <si>
    <t>10,000 was added at the end of 2002</t>
  </si>
  <si>
    <t>10,000 is the value of the portfolio after 2 years</t>
  </si>
  <si>
    <t>Time Weighted Rate of Return (TWRR)</t>
  </si>
  <si>
    <t>Total invested = 11,000</t>
  </si>
  <si>
    <t>Total at end of 2 years = 10,000</t>
  </si>
  <si>
    <t>Annual Time Weighted Return Rate = 3.51%</t>
  </si>
  <si>
    <t>Money Weighted Rate of Return</t>
  </si>
  <si>
    <r>
      <t xml:space="preserve">Annual Money Weighted Return Rate = </t>
    </r>
    <r>
      <rPr>
        <b/>
        <sz val="12"/>
        <rFont val="Arial"/>
        <family val="2"/>
      </rPr>
      <t>−</t>
    </r>
    <r>
      <rPr>
        <b/>
        <sz val="12"/>
        <rFont val="Arial"/>
        <family val="2"/>
      </rPr>
      <t xml:space="preserve"> 8.39%</t>
    </r>
  </si>
  <si>
    <t>XIRR</t>
  </si>
  <si>
    <t>TWRR</t>
  </si>
  <si>
    <t>$ Added</t>
  </si>
  <si>
    <t>This is a fairly simple problem because it only has two periods,</t>
  </si>
  <si>
    <t xml:space="preserve">so it could be solved using a quadratic formula, but if there were many </t>
  </si>
  <si>
    <t>more than two periods, then it would be impossible to solve with a formula.</t>
  </si>
  <si>
    <t>R</t>
  </si>
  <si>
    <t>General Formula for the Annual Return Rate when the Total Rate is known</t>
  </si>
  <si>
    <t>General Formula for the Total Return Rate when the Annual Rate is known</t>
  </si>
  <si>
    <t>Total Rate = ( 1 + Annual Rate ) ^ (( End Date - Start Date) / 365) − 1</t>
  </si>
  <si>
    <t>Total Rate = ( 1 + Annual Rate ) ^ Number of Years − 1</t>
  </si>
  <si>
    <t>◄◄◄ Insert XIRR Function into Cell F93</t>
  </si>
  <si>
    <t>If not, everything that follows may be difficult, and it may be confusing.</t>
  </si>
  <si>
    <t>If you understand them, everything that follows will be easy and logical.</t>
  </si>
  <si>
    <t>Composite XIRR+TWRR - The shaded yellow cells are required input. Excel does everything else.</t>
  </si>
  <si>
    <t>Total Cost</t>
  </si>
  <si>
    <t># Years</t>
  </si>
  <si>
    <t>Total Return</t>
  </si>
  <si>
    <t>Annual Return</t>
  </si>
  <si>
    <t>1. Look at the formulas in Cells E3 thru G5 and Cells E7 thru F8</t>
  </si>
  <si>
    <t>(A)  Instructions for adding a row of new data</t>
  </si>
  <si>
    <t>2. Select the last row containing yellow cells i.e., row 5 in this example.</t>
  </si>
  <si>
    <t>3.Insert a new row.</t>
  </si>
  <si>
    <t>(A)  Instructions for adding a row of new data (continued)</t>
  </si>
  <si>
    <t>5. Your revised table should be identical to the table above</t>
  </si>
  <si>
    <t>4. Select the "Step 2" tab at the bottom of this page for the next step.</t>
  </si>
  <si>
    <t>6. Update the YELLOW cells in rows 5 and 6</t>
  </si>
  <si>
    <t>7. Select the "Step 3" tab at the bottom of this page for the next step.</t>
  </si>
  <si>
    <t>9. Next add the latest values to the yellow cells in row 6. These values can be any values you wish, but the date should be greater than the date in cell A5</t>
  </si>
  <si>
    <t>8. Your revised table should be similar to the table above. Note that the yellow cells in row 6 were copied to row 5</t>
  </si>
  <si>
    <t>11. Select the "Step 4" tab at the bottom of this page for the final step.</t>
  </si>
  <si>
    <t>12. Your revised table should be similar to the table above.</t>
  </si>
  <si>
    <t>(A)  Instructions for adding a row of new data (complete)</t>
  </si>
  <si>
    <t>10. Next the formulas in columns E, F and G of the new row must be added AND those in the preceding row must be revised.</t>
  </si>
  <si>
    <t xml:space="preserve">This can easily be accomplished by copying cells E3 thru G3 and pasting them into cells E3 thru G6 </t>
  </si>
  <si>
    <t>Note that this will change the formulas in the row before the blank row.</t>
  </si>
  <si>
    <t>Note that the formulas in E4, F4 and G4 should be revised.</t>
  </si>
  <si>
    <t>Note that the formulas in E4, F4 and G4 have been revised.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</si>
</sst>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m/d/yy;@"/>
    <numFmt numFmtId="166" formatCode="&quot;$&quot;#,##0.00"/>
  </numFmts>
  <fonts count="12">
    <font>
      <sz val="10"/>
      <name val="Arial"/>
    </font>
    <font>
      <sz val="8"/>
      <name val="Arial"/>
      <family val="2"/>
    </font>
    <font>
      <b/>
      <u/>
      <sz val="12"/>
      <name val="Arial"/>
      <family val="2"/>
    </font>
    <font>
      <b/>
      <sz val="12"/>
      <name val="Arial"/>
      <family val="2"/>
    </font>
    <font>
      <b/>
      <sz val="12"/>
      <name val="Arial"/>
      <family val="2"/>
    </font>
    <font>
      <b/>
      <sz val="12"/>
      <color indexed="8"/>
      <name val="Arial"/>
      <family val="2"/>
    </font>
    <font>
      <b/>
      <u/>
      <sz val="12"/>
      <color indexed="8"/>
      <name val="Arial"/>
      <family val="2"/>
    </font>
    <font>
      <sz val="10"/>
      <name val="Wingdings"/>
      <charset val="2"/>
    </font>
    <font>
      <b/>
      <sz val="12"/>
      <color indexed="10"/>
      <name val="Arial"/>
      <family val="2"/>
    </font>
    <font>
      <sz val="10"/>
      <name val="Arial"/>
      <family val="2"/>
    </font>
    <font>
      <b/>
      <sz val="10"/>
      <color indexed="8"/>
      <name val="Arial"/>
      <family val="2"/>
    </font>
    <font>
      <b/>
      <sz val="10"/>
      <name val="Arial"/>
      <family val="2"/>
    </font>
  </fonts>
  <fills count="5">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73">
    <xf numFmtId="0" fontId="0" fillId="0" borderId="0" xfId="0"/>
    <xf numFmtId="3" fontId="2" fillId="0" borderId="0" xfId="0" applyNumberFormat="1" applyFont="1" applyFill="1" applyAlignment="1">
      <alignment horizontal="left" vertical="center"/>
    </xf>
    <xf numFmtId="4" fontId="2" fillId="0" borderId="0" xfId="0" applyNumberFormat="1" applyFont="1" applyFill="1" applyAlignment="1">
      <alignment horizontal="left" vertical="center"/>
    </xf>
    <xf numFmtId="0" fontId="3" fillId="0" borderId="0" xfId="0" applyFont="1" applyFill="1" applyAlignment="1">
      <alignment horizontal="left" vertical="center"/>
    </xf>
    <xf numFmtId="3" fontId="3" fillId="0" borderId="0" xfId="0" applyNumberFormat="1" applyFont="1" applyFill="1" applyAlignment="1">
      <alignment horizontal="left" vertical="center"/>
    </xf>
    <xf numFmtId="4" fontId="3" fillId="0" borderId="0" xfId="0" applyNumberFormat="1" applyFont="1" applyFill="1" applyAlignment="1">
      <alignment horizontal="left" vertical="center"/>
    </xf>
    <xf numFmtId="3" fontId="3" fillId="0" borderId="0" xfId="0" applyNumberFormat="1" applyFont="1" applyFill="1" applyAlignment="1">
      <alignment horizontal="center" vertical="center"/>
    </xf>
    <xf numFmtId="4" fontId="3" fillId="0" borderId="0" xfId="0" quotePrefix="1" applyNumberFormat="1" applyFont="1" applyFill="1" applyAlignment="1">
      <alignment horizontal="left" vertical="center"/>
    </xf>
    <xf numFmtId="10" fontId="3" fillId="0" borderId="0" xfId="0" applyNumberFormat="1" applyFont="1" applyFill="1" applyAlignment="1">
      <alignment horizontal="left" vertical="center"/>
    </xf>
    <xf numFmtId="2" fontId="3" fillId="0" borderId="0" xfId="0" applyNumberFormat="1" applyFont="1" applyFill="1" applyAlignment="1">
      <alignment horizontal="center" vertical="center"/>
    </xf>
    <xf numFmtId="10"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Alignment="1">
      <alignment vertical="center"/>
    </xf>
    <xf numFmtId="164" fontId="4" fillId="0" borderId="0" xfId="0" applyNumberFormat="1" applyFont="1" applyFill="1" applyAlignment="1">
      <alignment horizontal="left" vertical="center"/>
    </xf>
    <xf numFmtId="164" fontId="3" fillId="0" borderId="0" xfId="0" applyNumberFormat="1" applyFont="1" applyFill="1" applyAlignment="1">
      <alignment horizontal="left" vertical="center"/>
    </xf>
    <xf numFmtId="164" fontId="3" fillId="0" borderId="0" xfId="0" applyNumberFormat="1" applyFont="1" applyFill="1" applyAlignment="1">
      <alignment horizontal="center" vertical="center"/>
    </xf>
    <xf numFmtId="3" fontId="3" fillId="2" borderId="0" xfId="0" applyNumberFormat="1" applyFont="1" applyFill="1" applyAlignment="1">
      <alignment horizontal="left" vertical="center"/>
    </xf>
    <xf numFmtId="0" fontId="3" fillId="2" borderId="0" xfId="0" applyFont="1" applyFill="1" applyAlignment="1">
      <alignment horizontal="left" vertical="center"/>
    </xf>
    <xf numFmtId="164" fontId="3" fillId="2" borderId="0" xfId="0" applyNumberFormat="1" applyFont="1" applyFill="1" applyAlignment="1">
      <alignment horizontal="left" vertical="center"/>
    </xf>
    <xf numFmtId="165"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0" fontId="3" fillId="0" borderId="0" xfId="0" applyFont="1" applyFill="1" applyAlignment="1">
      <alignment vertical="center"/>
    </xf>
    <xf numFmtId="0" fontId="6" fillId="0" borderId="0" xfId="0" applyFont="1" applyAlignment="1">
      <alignment vertical="center"/>
    </xf>
    <xf numFmtId="165"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10" fontId="3"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5" fillId="0" borderId="0" xfId="0" applyFont="1" applyAlignment="1">
      <alignment horizontal="center" vertical="center"/>
    </xf>
    <xf numFmtId="165" fontId="3" fillId="0" borderId="0" xfId="0" applyNumberFormat="1" applyFont="1" applyFill="1" applyAlignment="1">
      <alignment horizontal="left" vertical="center"/>
    </xf>
    <xf numFmtId="165" fontId="3" fillId="0" borderId="0" xfId="0" applyNumberFormat="1" applyFont="1" applyFill="1" applyAlignment="1">
      <alignment vertical="center"/>
    </xf>
    <xf numFmtId="3" fontId="3" fillId="0" borderId="1" xfId="0" applyNumberFormat="1" applyFont="1" applyFill="1" applyBorder="1" applyAlignment="1">
      <alignment horizontal="center" vertical="center"/>
    </xf>
    <xf numFmtId="0" fontId="5" fillId="0" borderId="0" xfId="0" applyFont="1" applyAlignment="1">
      <alignment horizontal="left" vertical="center"/>
    </xf>
    <xf numFmtId="0" fontId="3" fillId="0" borderId="1" xfId="0" applyFont="1" applyFill="1" applyBorder="1" applyAlignment="1">
      <alignment horizontal="left" vertical="center"/>
    </xf>
    <xf numFmtId="165" fontId="3" fillId="3" borderId="1"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0" fontId="7" fillId="0" borderId="0" xfId="0" applyFont="1"/>
    <xf numFmtId="0" fontId="8" fillId="0" borderId="1" xfId="0" applyFont="1" applyFill="1" applyBorder="1" applyAlignment="1">
      <alignment horizontal="left" vertical="center"/>
    </xf>
    <xf numFmtId="0" fontId="10" fillId="3" borderId="2" xfId="0" applyFont="1" applyFill="1" applyBorder="1" applyAlignment="1">
      <alignment vertical="center"/>
    </xf>
    <xf numFmtId="0" fontId="9" fillId="3" borderId="3" xfId="0" applyFont="1" applyFill="1" applyBorder="1" applyAlignment="1">
      <alignment horizontal="center" vertical="center"/>
    </xf>
    <xf numFmtId="10" fontId="9" fillId="3" borderId="3" xfId="0" applyNumberFormat="1" applyFont="1" applyFill="1" applyBorder="1" applyAlignment="1">
      <alignment horizontal="center" vertical="center"/>
    </xf>
    <xf numFmtId="10" fontId="9" fillId="3" borderId="4" xfId="0" applyNumberFormat="1" applyFont="1" applyFill="1" applyBorder="1" applyAlignment="1">
      <alignment horizontal="center" vertical="center"/>
    </xf>
    <xf numFmtId="165" fontId="9" fillId="4" borderId="15" xfId="0" applyNumberFormat="1" applyFont="1" applyFill="1" applyBorder="1" applyAlignment="1">
      <alignment horizontal="center" vertical="center"/>
    </xf>
    <xf numFmtId="0" fontId="9" fillId="4" borderId="15" xfId="0" applyFont="1" applyFill="1" applyBorder="1" applyAlignment="1">
      <alignment horizontal="center" vertical="center"/>
    </xf>
    <xf numFmtId="166" fontId="9" fillId="4" borderId="16" xfId="0" applyNumberFormat="1" applyFont="1" applyFill="1" applyBorder="1" applyAlignment="1">
      <alignment horizontal="center" vertical="center"/>
    </xf>
    <xf numFmtId="2" fontId="9" fillId="4" borderId="16" xfId="0" applyNumberFormat="1" applyFont="1" applyFill="1" applyBorder="1" applyAlignment="1">
      <alignment horizontal="center" vertical="center"/>
    </xf>
    <xf numFmtId="0" fontId="9" fillId="0" borderId="0" xfId="0" applyFont="1" applyFill="1" applyAlignment="1">
      <alignment horizontal="center" vertical="center"/>
    </xf>
    <xf numFmtId="165" fontId="9" fillId="0" borderId="5" xfId="0" applyNumberFormat="1" applyFont="1" applyFill="1" applyBorder="1" applyAlignment="1">
      <alignment horizontal="center" vertical="center"/>
    </xf>
    <xf numFmtId="4" fontId="9" fillId="0" borderId="6" xfId="0" applyNumberFormat="1" applyFont="1" applyFill="1" applyBorder="1" applyAlignment="1">
      <alignment horizontal="center" vertical="center"/>
    </xf>
    <xf numFmtId="10" fontId="9" fillId="0" borderId="6" xfId="0" applyNumberFormat="1" applyFont="1" applyFill="1" applyBorder="1" applyAlignment="1">
      <alignment horizontal="center" vertical="center"/>
    </xf>
    <xf numFmtId="164" fontId="9" fillId="0" borderId="7" xfId="0" applyNumberFormat="1" applyFont="1" applyFill="1" applyBorder="1" applyAlignment="1">
      <alignment horizontal="center" vertical="center"/>
    </xf>
    <xf numFmtId="165" fontId="9" fillId="3" borderId="8" xfId="0" applyNumberFormat="1" applyFont="1" applyFill="1" applyBorder="1" applyAlignment="1">
      <alignment horizontal="center" vertical="center"/>
    </xf>
    <xf numFmtId="4" fontId="9" fillId="3" borderId="1" xfId="0" applyNumberFormat="1" applyFont="1" applyFill="1" applyBorder="1" applyAlignment="1">
      <alignment horizontal="center" vertical="center"/>
    </xf>
    <xf numFmtId="4" fontId="9" fillId="0" borderId="1" xfId="0" applyNumberFormat="1" applyFont="1" applyFill="1" applyBorder="1" applyAlignment="1">
      <alignment horizontal="center" vertical="center"/>
    </xf>
    <xf numFmtId="10" fontId="9" fillId="0" borderId="1" xfId="0" applyNumberFormat="1" applyFont="1" applyFill="1" applyBorder="1" applyAlignment="1">
      <alignment horizontal="center" vertical="center"/>
    </xf>
    <xf numFmtId="164" fontId="9" fillId="0" borderId="9" xfId="0" applyNumberFormat="1" applyFont="1" applyFill="1" applyBorder="1" applyAlignment="1">
      <alignment horizontal="center" vertical="center"/>
    </xf>
    <xf numFmtId="0" fontId="9" fillId="0" borderId="0" xfId="0" applyFont="1" applyFill="1" applyAlignment="1">
      <alignment horizontal="left" vertical="center"/>
    </xf>
    <xf numFmtId="165" fontId="9" fillId="0" borderId="12" xfId="0" applyNumberFormat="1" applyFont="1" applyFill="1" applyBorder="1" applyAlignment="1">
      <alignment horizontal="center" vertical="center"/>
    </xf>
    <xf numFmtId="4" fontId="9" fillId="0" borderId="13" xfId="0" applyNumberFormat="1" applyFont="1" applyFill="1" applyBorder="1" applyAlignment="1">
      <alignment horizontal="center" vertical="center"/>
    </xf>
    <xf numFmtId="10" fontId="9" fillId="0" borderId="13" xfId="0" applyNumberFormat="1" applyFont="1" applyFill="1" applyBorder="1" applyAlignment="1">
      <alignment horizontal="center" vertical="center"/>
    </xf>
    <xf numFmtId="164" fontId="9" fillId="0" borderId="14" xfId="0" applyNumberFormat="1" applyFont="1" applyFill="1" applyBorder="1" applyAlignment="1">
      <alignment horizontal="center" vertical="center"/>
    </xf>
    <xf numFmtId="10" fontId="9" fillId="0" borderId="11" xfId="0" applyNumberFormat="1" applyFont="1" applyFill="1" applyBorder="1" applyAlignment="1">
      <alignment horizontal="center" vertical="center"/>
    </xf>
    <xf numFmtId="0" fontId="9" fillId="0" borderId="0" xfId="0" applyFont="1" applyAlignment="1">
      <alignment vertical="center"/>
    </xf>
    <xf numFmtId="0" fontId="11" fillId="0" borderId="0" xfId="0" applyFont="1" applyAlignment="1">
      <alignment vertical="center"/>
    </xf>
    <xf numFmtId="0" fontId="9" fillId="4" borderId="5" xfId="0" applyFont="1" applyFill="1" applyBorder="1" applyAlignment="1">
      <alignment horizontal="center" vertical="center"/>
    </xf>
    <xf numFmtId="0" fontId="9" fillId="4" borderId="10" xfId="0" applyFont="1" applyFill="1" applyBorder="1" applyAlignment="1">
      <alignment horizontal="center" vertical="center"/>
    </xf>
    <xf numFmtId="10" fontId="9" fillId="0" borderId="17" xfId="0" applyNumberFormat="1" applyFont="1" applyFill="1" applyBorder="1" applyAlignment="1">
      <alignment horizontal="center" vertical="center"/>
    </xf>
    <xf numFmtId="10" fontId="9" fillId="0" borderId="18" xfId="0" applyNumberFormat="1" applyFont="1" applyFill="1" applyBorder="1" applyAlignment="1">
      <alignment horizontal="center" vertical="center"/>
    </xf>
    <xf numFmtId="164" fontId="9" fillId="0" borderId="15" xfId="0" applyNumberFormat="1" applyFont="1" applyFill="1" applyBorder="1" applyAlignment="1">
      <alignment horizontal="center" vertical="center"/>
    </xf>
    <xf numFmtId="164" fontId="9" fillId="0" borderId="16" xfId="0" applyNumberFormat="1" applyFont="1" applyFill="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3" fillId="0" borderId="1"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0</xdr:colOff>
      <xdr:row>66</xdr:row>
      <xdr:rowOff>0</xdr:rowOff>
    </xdr:to>
    <xdr:sp macro="" textlink="">
      <xdr:nvSpPr>
        <xdr:cNvPr id="1025" name="Text Box 1"/>
        <xdr:cNvSpPr txBox="1">
          <a:spLocks noChangeArrowheads="1"/>
        </xdr:cNvSpPr>
      </xdr:nvSpPr>
      <xdr:spPr bwMode="auto">
        <a:xfrm>
          <a:off x="0" y="0"/>
          <a:ext cx="6705600" cy="10201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Instructions</a:t>
          </a: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If you are familiar with Excel and Excel Functions, and if you have the ability to enter formulas into cells, then it will be easy for you to follow the instructions in this workbook. Click on the TABS at the bottom of this sheet to go from worksheet to worksheet. </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There are 7 Worksheets in this Workbook. Use the TABS at the bottom of the Worksheet to go from Worksheet to Worksheet.</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If you are new to Excel, then it may not be easy to follow the instructions. In that case I recommend completing an online Excel tutorial. There are many, and it should be fairly easy to find a suitable one.</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In order to use Excel's IRR and XIRR functions, an Analysis ToolPak must be installed.</a:t>
          </a:r>
        </a:p>
        <a:p>
          <a:pPr algn="l" rtl="0">
            <a:defRPr sz="1000"/>
          </a:pPr>
          <a:endParaRPr lang="en-US" sz="1200" b="0" i="0" u="none" strike="noStrike" baseline="0">
            <a:solidFill>
              <a:srgbClr val="000000"/>
            </a:solidFill>
            <a:latin typeface="Arial"/>
            <a:cs typeface="Arial"/>
          </a:endParaRPr>
        </a:p>
        <a:p>
          <a:pPr algn="l" rtl="0">
            <a:defRPr sz="1000"/>
          </a:pPr>
          <a:r>
            <a:rPr lang="en-US" sz="1200" b="0" i="0" u="sng" strike="noStrike" baseline="0">
              <a:solidFill>
                <a:srgbClr val="000000"/>
              </a:solidFill>
              <a:latin typeface="Arial"/>
              <a:cs typeface="Arial"/>
            </a:rPr>
            <a:t>Installing the Analysis ToolPak using Excel 2003, which is no longer supported by Microsoft</a:t>
          </a: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1. Select Tools from the drop down menu at the top of the Workbook. </a:t>
          </a:r>
        </a:p>
        <a:p>
          <a:pPr algn="l" rtl="0">
            <a:defRPr sz="1000"/>
          </a:pPr>
          <a:r>
            <a:rPr lang="en-US" sz="1200" b="0" i="0" u="none" strike="noStrike" baseline="0">
              <a:solidFill>
                <a:srgbClr val="000000"/>
              </a:solidFill>
              <a:latin typeface="Arial"/>
              <a:cs typeface="Arial"/>
            </a:rPr>
            <a:t>2. Select Add-Ins from the drop down menu and a window will open.</a:t>
          </a:r>
        </a:p>
        <a:p>
          <a:pPr algn="l" rtl="0">
            <a:defRPr sz="1000"/>
          </a:pPr>
          <a:r>
            <a:rPr lang="en-US" sz="1200" b="0" i="0" u="none" strike="noStrike" baseline="0">
              <a:solidFill>
                <a:srgbClr val="000000"/>
              </a:solidFill>
              <a:latin typeface="Arial" pitchFamily="34" charset="0"/>
              <a:cs typeface="Arial" pitchFamily="34" charset="0"/>
            </a:rPr>
            <a:t>3. Select the box to the left of the Analysis ToolPak. A check appears in the box.</a:t>
          </a:r>
        </a:p>
        <a:p>
          <a:pPr algn="l" rtl="0">
            <a:defRPr sz="1000"/>
          </a:pPr>
          <a:r>
            <a:rPr lang="en-US" sz="1200" b="0" i="0" u="none" strike="noStrike" baseline="0">
              <a:solidFill>
                <a:srgbClr val="000000"/>
              </a:solidFill>
              <a:latin typeface="Arial" pitchFamily="34" charset="0"/>
              <a:cs typeface="Arial" pitchFamily="34" charset="0"/>
            </a:rPr>
            <a:t>4. Click OK</a:t>
          </a:r>
        </a:p>
        <a:p>
          <a:pPr algn="l" rtl="0">
            <a:defRPr sz="1000"/>
          </a:pPr>
          <a:endParaRPr lang="en-US" sz="1200" b="0" i="0" u="none" strike="noStrike" baseline="0">
            <a:solidFill>
              <a:srgbClr val="000000"/>
            </a:solidFill>
            <a:latin typeface="Arial" pitchFamily="34" charset="0"/>
            <a:cs typeface="Arial" pitchFamily="34" charset="0"/>
          </a:endParaRPr>
        </a:p>
        <a:p>
          <a:pPr rtl="0"/>
          <a:r>
            <a:rPr lang="en-US" sz="1200" b="0" i="0" u="sng" baseline="0">
              <a:effectLst/>
              <a:latin typeface="Arial" pitchFamily="34" charset="0"/>
              <a:ea typeface="+mn-ea"/>
              <a:cs typeface="Arial" pitchFamily="34" charset="0"/>
            </a:rPr>
            <a:t>Installing the Analysis ToolPak using Excel 2010</a:t>
          </a:r>
          <a:endParaRPr lang="en-US" sz="1200">
            <a:effectLst/>
            <a:latin typeface="Arial" pitchFamily="34" charset="0"/>
            <a:cs typeface="Arial" pitchFamily="34" charset="0"/>
          </a:endParaRPr>
        </a:p>
        <a:p>
          <a:pPr rtl="0"/>
          <a:r>
            <a:rPr lang="en-US" sz="1200" b="0" i="0" baseline="0">
              <a:effectLst/>
              <a:latin typeface="Arial" pitchFamily="34" charset="0"/>
              <a:ea typeface="+mn-ea"/>
              <a:cs typeface="Arial" pitchFamily="34" charset="0"/>
            </a:rPr>
            <a:t>1. Select File on the Quick Access Toolbar at the top of the page.</a:t>
          </a:r>
          <a:endParaRPr lang="en-US" sz="1200">
            <a:effectLst/>
            <a:latin typeface="Arial" pitchFamily="34" charset="0"/>
            <a:cs typeface="Arial" pitchFamily="34" charset="0"/>
          </a:endParaRPr>
        </a:p>
        <a:p>
          <a:pPr rtl="0"/>
          <a:r>
            <a:rPr lang="en-US" sz="1200" b="0" i="0" baseline="0">
              <a:effectLst/>
              <a:latin typeface="Arial" pitchFamily="34" charset="0"/>
              <a:ea typeface="+mn-ea"/>
              <a:cs typeface="Arial" pitchFamily="34" charset="0"/>
            </a:rPr>
            <a:t>2. Select Options from the drop down menu and a window will open.</a:t>
          </a:r>
        </a:p>
        <a:p>
          <a:pPr marL="0" marR="0" indent="0" defTabSz="914400" rtl="0" eaLnBrk="1" fontAlgn="auto" latinLnBrk="0" hangingPunct="1">
            <a:lnSpc>
              <a:spcPct val="100000"/>
            </a:lnSpc>
            <a:spcBef>
              <a:spcPts val="0"/>
            </a:spcBef>
            <a:spcAft>
              <a:spcPts val="0"/>
            </a:spcAft>
            <a:buClrTx/>
            <a:buSzTx/>
            <a:buFontTx/>
            <a:buNone/>
            <a:tabLst/>
            <a:defRPr/>
          </a:pPr>
          <a:r>
            <a:rPr lang="en-US" sz="1200" b="0" i="0" baseline="0">
              <a:effectLst/>
              <a:latin typeface="Arial" pitchFamily="34" charset="0"/>
              <a:ea typeface="+mn-ea"/>
              <a:cs typeface="Arial" pitchFamily="34" charset="0"/>
            </a:rPr>
            <a:t>3. Select Add-Ins from the drop down menu and a window will open.</a:t>
          </a:r>
          <a:endParaRPr lang="en-US" sz="1200">
            <a:effectLst/>
            <a:latin typeface="Arial" pitchFamily="34" charset="0"/>
            <a:cs typeface="Arial" pitchFamily="34" charset="0"/>
          </a:endParaRPr>
        </a:p>
        <a:p>
          <a:pPr rtl="0"/>
          <a:r>
            <a:rPr lang="en-US" sz="1200" b="0" i="0" baseline="0">
              <a:effectLst/>
              <a:latin typeface="Arial" pitchFamily="34" charset="0"/>
              <a:ea typeface="+mn-ea"/>
              <a:cs typeface="Arial" pitchFamily="34" charset="0"/>
            </a:rPr>
            <a:t>4. Locate Manage Excel Add-ins at the bottom of the window.</a:t>
          </a:r>
        </a:p>
        <a:p>
          <a:pPr rtl="0"/>
          <a:r>
            <a:rPr lang="en-US" sz="1200" b="0" i="0" baseline="0">
              <a:effectLst/>
              <a:latin typeface="Arial" pitchFamily="34" charset="0"/>
              <a:ea typeface="+mn-ea"/>
              <a:cs typeface="Arial" pitchFamily="34" charset="0"/>
            </a:rPr>
            <a:t>5. Select the box to the left of the Analysis ToolPak. A check appears in the box</a:t>
          </a:r>
        </a:p>
        <a:p>
          <a:pPr rtl="0"/>
          <a:r>
            <a:rPr lang="en-US" sz="1200" b="0" i="0" baseline="0">
              <a:effectLst/>
              <a:latin typeface="Arial" pitchFamily="34" charset="0"/>
              <a:ea typeface="+mn-ea"/>
              <a:cs typeface="Arial" pitchFamily="34" charset="0"/>
            </a:rPr>
            <a:t>6. Click OK</a:t>
          </a:r>
        </a:p>
        <a:p>
          <a:pPr rtl="0"/>
          <a:endParaRPr lang="en-US" sz="1200" b="0" i="0" u="none" strike="noStrike" baseline="0">
            <a:solidFill>
              <a:srgbClr val="000000"/>
            </a:solidFill>
            <a:latin typeface="Arial" pitchFamily="34" charset="0"/>
            <a:cs typeface="Arial" pitchFamily="34" charset="0"/>
          </a:endParaRPr>
        </a:p>
        <a:p>
          <a:pPr algn="l" rtl="0">
            <a:defRPr sz="1000"/>
          </a:pPr>
          <a:r>
            <a:rPr lang="en-US" sz="1200" b="0" i="0" u="none" strike="noStrike" baseline="0">
              <a:solidFill>
                <a:srgbClr val="000000"/>
              </a:solidFill>
              <a:latin typeface="Arial" pitchFamily="34" charset="0"/>
              <a:cs typeface="Arial" pitchFamily="34" charset="0"/>
            </a:rPr>
            <a:t>I recommend familiarizing yourself with the formulas on the Formulas Worksheet and the TWRR+IRR Worksheet</a:t>
          </a:r>
          <a:r>
            <a:rPr lang="en-US" sz="1200" b="0" i="0" u="none" strike="noStrike" baseline="0">
              <a:solidFill>
                <a:srgbClr val="000000"/>
              </a:solidFill>
              <a:latin typeface="Arial"/>
              <a:cs typeface="Arial"/>
            </a:rPr>
            <a:t>. Insert the XIRR Function into Cell F93 so that you can get the same result shown in Cell B93:</a:t>
          </a:r>
        </a:p>
        <a:p>
          <a:pPr algn="l" rtl="0">
            <a:defRPr sz="1000"/>
          </a:pPr>
          <a:endParaRPr lang="en-US" sz="1200" b="0" i="0" u="none" strike="noStrike" baseline="0">
            <a:solidFill>
              <a:srgbClr val="000000"/>
            </a:solidFill>
            <a:latin typeface="Arial"/>
            <a:cs typeface="Arial"/>
          </a:endParaRPr>
        </a:p>
        <a:p>
          <a:pPr algn="l" rtl="0">
            <a:defRPr sz="1000"/>
          </a:pPr>
          <a:r>
            <a:rPr lang="en-US" sz="1200" b="0" i="0" u="sng" strike="noStrike" baseline="0">
              <a:solidFill>
                <a:srgbClr val="000000"/>
              </a:solidFill>
              <a:latin typeface="Arial"/>
              <a:cs typeface="Arial"/>
            </a:rPr>
            <a:t>Inserting the XIRR Function into Cell F93 with Excel 2003</a:t>
          </a: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1. Select the TWRR+IRR Worksheet</a:t>
          </a:r>
        </a:p>
        <a:p>
          <a:pPr algn="l" rtl="0">
            <a:defRPr sz="1000"/>
          </a:pPr>
          <a:r>
            <a:rPr lang="en-US" sz="1200" b="0" i="0" u="none" strike="noStrike" baseline="0">
              <a:solidFill>
                <a:srgbClr val="000000"/>
              </a:solidFill>
              <a:latin typeface="Arial"/>
              <a:cs typeface="Arial"/>
            </a:rPr>
            <a:t>2. Select Cell F93</a:t>
          </a:r>
        </a:p>
        <a:p>
          <a:pPr algn="l" rtl="0">
            <a:defRPr sz="1000"/>
          </a:pPr>
          <a:r>
            <a:rPr lang="en-US" sz="1200" b="0" i="0" u="none" strike="noStrike" baseline="0">
              <a:solidFill>
                <a:srgbClr val="000000"/>
              </a:solidFill>
              <a:latin typeface="Arial"/>
              <a:cs typeface="Arial"/>
            </a:rPr>
            <a:t>3. Select Formulas from the drop down menu at the top of the Workbook.</a:t>
          </a:r>
        </a:p>
        <a:p>
          <a:pPr algn="l" rtl="0">
            <a:defRPr sz="1000"/>
          </a:pPr>
          <a:r>
            <a:rPr lang="en-US" sz="1200" b="0" i="0" u="none" strike="noStrike" baseline="0">
              <a:solidFill>
                <a:srgbClr val="000000"/>
              </a:solidFill>
              <a:latin typeface="Arial"/>
              <a:cs typeface="Arial"/>
            </a:rPr>
            <a:t>4. Select Financial from the menu at the top of the page.</a:t>
          </a:r>
        </a:p>
        <a:p>
          <a:pPr algn="l" rtl="0">
            <a:defRPr sz="1000"/>
          </a:pPr>
          <a:r>
            <a:rPr lang="en-US" sz="1200" b="0" i="0" u="none" strike="noStrike" baseline="0">
              <a:solidFill>
                <a:srgbClr val="000000"/>
              </a:solidFill>
              <a:latin typeface="Arial"/>
              <a:cs typeface="Arial"/>
            </a:rPr>
            <a:t>5. Select XIRR</a:t>
          </a:r>
        </a:p>
        <a:p>
          <a:pPr algn="l" rtl="0">
            <a:defRPr sz="1000"/>
          </a:pPr>
          <a:r>
            <a:rPr lang="en-US" sz="1200" b="0" i="0" u="none" strike="noStrike" baseline="0">
              <a:solidFill>
                <a:srgbClr val="000000"/>
              </a:solidFill>
              <a:latin typeface="Arial"/>
              <a:cs typeface="Arial"/>
            </a:rPr>
            <a:t>6. Follow the instructions.</a:t>
          </a:r>
        </a:p>
        <a:p>
          <a:pPr algn="l" rtl="0">
            <a:defRPr sz="1000"/>
          </a:pPr>
          <a:r>
            <a:rPr lang="en-US" sz="1200" b="0" i="0" u="none" strike="noStrike" baseline="0">
              <a:solidFill>
                <a:srgbClr val="000000"/>
              </a:solidFill>
              <a:latin typeface="Arial"/>
              <a:cs typeface="Arial"/>
            </a:rPr>
            <a:t>For help, select Help on this function at the bottom left of the open window.</a:t>
          </a:r>
        </a:p>
        <a:p>
          <a:pPr algn="l" rtl="0">
            <a:defRPr sz="1000"/>
          </a:pPr>
          <a:endParaRPr lang="en-US" sz="1200" b="0" i="0" u="none" strike="noStrike" baseline="0">
            <a:solidFill>
              <a:srgbClr val="000000"/>
            </a:solidFill>
            <a:latin typeface="Arial"/>
            <a:cs typeface="Arial"/>
          </a:endParaRPr>
        </a:p>
        <a:p>
          <a:pPr algn="l" rtl="0">
            <a:defRPr sz="1000"/>
          </a:pPr>
          <a:r>
            <a:rPr lang="en-US" sz="1200" b="0" i="0" u="sng" strike="noStrike" baseline="0">
              <a:solidFill>
                <a:srgbClr val="000000"/>
              </a:solidFill>
              <a:latin typeface="Arial"/>
              <a:cs typeface="Arial"/>
            </a:rPr>
            <a:t>Inserting the XIRR Function into Cell F93 with Excel 2007 and later</a:t>
          </a: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1. Select the TWRR+IRR Worksheet</a:t>
          </a:r>
        </a:p>
        <a:p>
          <a:pPr algn="l" rtl="0">
            <a:defRPr sz="1000"/>
          </a:pPr>
          <a:r>
            <a:rPr lang="en-US" sz="1200" b="0" i="0" u="none" strike="noStrike" baseline="0">
              <a:solidFill>
                <a:srgbClr val="000000"/>
              </a:solidFill>
              <a:latin typeface="Arial"/>
              <a:cs typeface="Arial"/>
            </a:rPr>
            <a:t>2. Select Cell F93</a:t>
          </a:r>
        </a:p>
        <a:p>
          <a:pPr algn="l" rtl="0">
            <a:defRPr sz="1000"/>
          </a:pPr>
          <a:r>
            <a:rPr lang="en-US" sz="1200" b="0" i="0" u="none" strike="noStrike" baseline="0">
              <a:solidFill>
                <a:srgbClr val="000000"/>
              </a:solidFill>
              <a:latin typeface="Arial"/>
              <a:cs typeface="Arial"/>
            </a:rPr>
            <a:t>3. Select Insert from the drop down menu at the top of the Workbook.</a:t>
          </a:r>
        </a:p>
        <a:p>
          <a:pPr algn="l" rtl="0">
            <a:defRPr sz="1000"/>
          </a:pPr>
          <a:r>
            <a:rPr lang="en-US" sz="1200" b="0" i="0" u="none" strike="noStrike" baseline="0">
              <a:solidFill>
                <a:srgbClr val="000000"/>
              </a:solidFill>
              <a:latin typeface="Arial"/>
              <a:cs typeface="Arial"/>
            </a:rPr>
            <a:t>4. Select Function from the drop down menu and a window will open.</a:t>
          </a:r>
        </a:p>
        <a:p>
          <a:pPr algn="l" rtl="0">
            <a:defRPr sz="1000"/>
          </a:pPr>
          <a:r>
            <a:rPr lang="en-US" sz="1200" b="0" i="0" u="none" strike="noStrike" baseline="0">
              <a:solidFill>
                <a:srgbClr val="000000"/>
              </a:solidFill>
              <a:latin typeface="Arial"/>
              <a:cs typeface="Arial"/>
            </a:rPr>
            <a:t>5. Select the Financial Category in the open window</a:t>
          </a:r>
        </a:p>
        <a:p>
          <a:pPr algn="l" rtl="0">
            <a:defRPr sz="1000"/>
          </a:pPr>
          <a:r>
            <a:rPr lang="en-US" sz="1200" b="0" i="0" u="none" strike="noStrike" baseline="0">
              <a:solidFill>
                <a:srgbClr val="000000"/>
              </a:solidFill>
              <a:latin typeface="Arial"/>
              <a:cs typeface="Arial"/>
            </a:rPr>
            <a:t>6. Select XIRR and click OK</a:t>
          </a:r>
        </a:p>
        <a:p>
          <a:pPr algn="l" rtl="0">
            <a:defRPr sz="1000"/>
          </a:pPr>
          <a:r>
            <a:rPr lang="en-US" sz="1200" b="0" i="0" u="none" strike="noStrike" baseline="0">
              <a:solidFill>
                <a:srgbClr val="000000"/>
              </a:solidFill>
              <a:latin typeface="Arial"/>
              <a:cs typeface="Arial"/>
            </a:rPr>
            <a:t>7. Follow the instructions.</a:t>
          </a:r>
        </a:p>
        <a:p>
          <a:pPr algn="l" rtl="0">
            <a:defRPr sz="1000"/>
          </a:pPr>
          <a:r>
            <a:rPr lang="en-US" sz="1200" b="0" i="0" u="none" strike="noStrike" baseline="0">
              <a:solidFill>
                <a:srgbClr val="000000"/>
              </a:solidFill>
              <a:latin typeface="Arial"/>
              <a:cs typeface="Arial"/>
            </a:rPr>
            <a:t>For help, select Help on this function at the bottom left of the open window.</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After completing the above, select the Combine TWRR+XIRR Worksheet and follow the instructions.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If you have problems or questions, then write to Henry</a:t>
          </a:r>
          <a:r>
            <a:rPr lang="en-US" sz="2000" b="1" i="0" u="none" strike="noStrike" baseline="0">
              <a:solidFill>
                <a:srgbClr val="000000"/>
              </a:solidFill>
              <a:latin typeface="Arial"/>
              <a:cs typeface="Arial"/>
            </a:rPr>
            <a:t>.</a:t>
          </a:r>
          <a:r>
            <a:rPr lang="en-US" sz="1200" b="0" i="0" u="none" strike="noStrike" baseline="0">
              <a:solidFill>
                <a:srgbClr val="000000"/>
              </a:solidFill>
              <a:latin typeface="Arial"/>
              <a:cs typeface="Arial"/>
            </a:rPr>
            <a:t>Wirth@hotmail.com</a:t>
          </a:r>
        </a:p>
        <a:p>
          <a:pPr algn="l" rtl="0">
            <a:defRPr sz="1000"/>
          </a:pP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N8"/>
  <sheetViews>
    <sheetView workbookViewId="0">
      <selection activeCell="M1" sqref="M1"/>
    </sheetView>
  </sheetViews>
  <sheetFormatPr defaultRowHeight="12.75"/>
  <sheetData>
    <row r="8" spans="14:14">
      <c r="N8" s="36"/>
    </row>
  </sheetData>
  <phoneticPr fontId="1"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41"/>
  <sheetViews>
    <sheetView workbookViewId="0">
      <selection activeCell="J1" sqref="J1"/>
    </sheetView>
  </sheetViews>
  <sheetFormatPr defaultColWidth="10.7109375" defaultRowHeight="24" customHeight="1"/>
  <cols>
    <col min="1" max="1" width="10.7109375" style="4" customWidth="1"/>
    <col min="2" max="8" width="10.7109375" style="3" customWidth="1"/>
    <col min="9" max="9" width="10.7109375" style="14" customWidth="1"/>
    <col min="10" max="16384" width="10.7109375" style="3"/>
  </cols>
  <sheetData>
    <row r="1" spans="1:9" ht="24" customHeight="1">
      <c r="A1" s="1" t="s">
        <v>0</v>
      </c>
      <c r="B1" s="2"/>
      <c r="C1" s="2"/>
      <c r="D1" s="2"/>
      <c r="E1" s="2"/>
      <c r="F1" s="2"/>
      <c r="G1" s="2"/>
      <c r="H1" s="2"/>
      <c r="I1" s="13"/>
    </row>
    <row r="2" spans="1:9" ht="24" customHeight="1">
      <c r="B2" s="5"/>
      <c r="C2" s="5"/>
      <c r="D2" s="5"/>
      <c r="E2" s="5"/>
      <c r="F2" s="5"/>
      <c r="G2" s="5"/>
      <c r="H2" s="5"/>
    </row>
    <row r="3" spans="1:9" ht="24" customHeight="1">
      <c r="A3" s="6">
        <v>1000</v>
      </c>
      <c r="B3" s="5" t="str">
        <f xml:space="preserve"> "= Start Value"</f>
        <v>= Start Value</v>
      </c>
    </row>
    <row r="4" spans="1:9" ht="24" customHeight="1">
      <c r="A4" s="6">
        <v>1200</v>
      </c>
      <c r="B4" s="5" t="str">
        <f xml:space="preserve"> "= End Value"</f>
        <v>= End Value</v>
      </c>
    </row>
    <row r="5" spans="1:9" ht="24" customHeight="1">
      <c r="A5" s="6">
        <v>200</v>
      </c>
      <c r="B5" s="7" t="str">
        <f>"= Profit or Loss = End Value − Start Value"</f>
        <v>= Profit or Loss = End Value − Start Value</v>
      </c>
    </row>
    <row r="7" spans="1:9" ht="24" customHeight="1">
      <c r="A7" s="4" t="s">
        <v>2</v>
      </c>
      <c r="B7" s="5"/>
      <c r="C7" s="5"/>
      <c r="D7" s="5"/>
      <c r="E7" s="5"/>
      <c r="F7" s="5"/>
      <c r="G7" s="5"/>
      <c r="H7" s="5"/>
    </row>
    <row r="8" spans="1:9" ht="24" customHeight="1">
      <c r="A8" s="4" t="s">
        <v>1</v>
      </c>
      <c r="C8" s="8">
        <f>(A4-A3)/A3</f>
        <v>0.2</v>
      </c>
    </row>
    <row r="9" spans="1:9" ht="24" customHeight="1">
      <c r="A9" s="4" t="s">
        <v>4</v>
      </c>
    </row>
    <row r="10" spans="1:9" ht="24" customHeight="1">
      <c r="A10" s="4" t="s">
        <v>3</v>
      </c>
      <c r="C10" s="6"/>
      <c r="D10" s="9"/>
      <c r="E10" s="6"/>
      <c r="F10" s="10"/>
      <c r="G10" s="9"/>
      <c r="H10" s="10"/>
      <c r="I10" s="15"/>
    </row>
    <row r="11" spans="1:9" ht="24" customHeight="1">
      <c r="A11" s="4" t="s">
        <v>1</v>
      </c>
      <c r="C11" s="8">
        <f>A4/A3-1</f>
        <v>0.19999999999999996</v>
      </c>
    </row>
    <row r="12" spans="1:9" ht="24" customHeight="1">
      <c r="C12" s="8"/>
    </row>
    <row r="13" spans="1:9" s="17" customFormat="1" ht="24" customHeight="1">
      <c r="A13" s="16"/>
      <c r="I13" s="18"/>
    </row>
    <row r="14" spans="1:9" ht="24" customHeight="1">
      <c r="A14" s="1" t="s">
        <v>9</v>
      </c>
      <c r="B14" s="2"/>
      <c r="C14" s="2"/>
      <c r="D14" s="2"/>
      <c r="E14" s="2"/>
      <c r="F14" s="2"/>
      <c r="G14" s="2"/>
      <c r="H14" s="2"/>
      <c r="I14" s="13"/>
    </row>
    <row r="15" spans="1:9" ht="24" customHeight="1">
      <c r="A15" s="1"/>
      <c r="B15" s="2"/>
      <c r="C15" s="2"/>
      <c r="D15" s="2"/>
      <c r="E15" s="2"/>
      <c r="F15" s="2"/>
      <c r="G15" s="2"/>
      <c r="H15" s="2"/>
      <c r="I15" s="13"/>
    </row>
    <row r="16" spans="1:9" ht="24" customHeight="1">
      <c r="A16" s="12" t="s">
        <v>5</v>
      </c>
    </row>
    <row r="17" spans="1:9" ht="24" customHeight="1">
      <c r="A17" s="12" t="s">
        <v>6</v>
      </c>
    </row>
    <row r="18" spans="1:9" ht="24" customHeight="1">
      <c r="A18" s="12" t="s">
        <v>10</v>
      </c>
    </row>
    <row r="19" spans="1:9" ht="24" customHeight="1">
      <c r="A19" s="12" t="s">
        <v>11</v>
      </c>
    </row>
    <row r="20" spans="1:9" ht="24" customHeight="1">
      <c r="A20" s="12"/>
    </row>
    <row r="21" spans="1:9" ht="24" customHeight="1">
      <c r="A21" s="12" t="s">
        <v>12</v>
      </c>
    </row>
    <row r="22" spans="1:9" ht="24" customHeight="1">
      <c r="A22" s="12"/>
    </row>
    <row r="23" spans="1:9" ht="24" customHeight="1">
      <c r="A23" s="12" t="s">
        <v>7</v>
      </c>
      <c r="B23" s="8">
        <v>0.2</v>
      </c>
    </row>
    <row r="24" spans="1:9" ht="24" customHeight="1">
      <c r="A24" s="12" t="s">
        <v>8</v>
      </c>
      <c r="B24" s="8">
        <v>-0.1071428571428571</v>
      </c>
    </row>
    <row r="25" spans="1:9" ht="24" customHeight="1">
      <c r="A25" s="12"/>
    </row>
    <row r="26" spans="1:9" ht="24" customHeight="1">
      <c r="A26" s="12" t="s">
        <v>14</v>
      </c>
    </row>
    <row r="27" spans="1:9" ht="24" customHeight="1">
      <c r="A27" s="12" t="s">
        <v>13</v>
      </c>
      <c r="C27" s="10">
        <f>(1+B23)*(1+B24)-1</f>
        <v>7.1428571428571397E-2</v>
      </c>
    </row>
    <row r="29" spans="1:9" s="17" customFormat="1" ht="24" customHeight="1">
      <c r="A29" s="16"/>
      <c r="I29" s="18"/>
    </row>
    <row r="30" spans="1:9" ht="24" customHeight="1">
      <c r="A30" s="12" t="s">
        <v>105</v>
      </c>
    </row>
    <row r="31" spans="1:9" ht="24" customHeight="1">
      <c r="A31" s="12"/>
    </row>
    <row r="32" spans="1:9" ht="24" customHeight="1">
      <c r="A32" s="12" t="s">
        <v>34</v>
      </c>
    </row>
    <row r="33" spans="1:9" ht="24" customHeight="1">
      <c r="A33" s="12" t="s">
        <v>4</v>
      </c>
    </row>
    <row r="34" spans="1:9" ht="24" customHeight="1">
      <c r="A34" s="12" t="s">
        <v>35</v>
      </c>
    </row>
    <row r="36" spans="1:9" s="17" customFormat="1" ht="24" customHeight="1">
      <c r="A36" s="16"/>
      <c r="I36" s="18"/>
    </row>
    <row r="37" spans="1:9" ht="24" customHeight="1">
      <c r="A37" s="12" t="s">
        <v>106</v>
      </c>
    </row>
    <row r="39" spans="1:9" ht="24" customHeight="1">
      <c r="A39" s="12" t="s">
        <v>107</v>
      </c>
    </row>
    <row r="40" spans="1:9" ht="24" customHeight="1">
      <c r="A40" s="12" t="s">
        <v>4</v>
      </c>
    </row>
    <row r="41" spans="1:9" ht="24" customHeight="1">
      <c r="A41" s="12" t="s">
        <v>108</v>
      </c>
    </row>
  </sheetData>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33"/>
  <sheetViews>
    <sheetView workbookViewId="0">
      <selection activeCell="B93" sqref="B93"/>
    </sheetView>
  </sheetViews>
  <sheetFormatPr defaultColWidth="14.7109375" defaultRowHeight="24" customHeight="1"/>
  <cols>
    <col min="1" max="1" width="14.7109375" style="19" customWidth="1"/>
    <col min="2" max="4" width="14.7109375" style="11" customWidth="1"/>
    <col min="5" max="5" width="14.7109375" style="10" customWidth="1"/>
    <col min="6" max="6" width="14.7109375" style="15" customWidth="1"/>
    <col min="7" max="16384" width="14.7109375" style="11"/>
  </cols>
  <sheetData>
    <row r="1" spans="1:7" ht="24" customHeight="1">
      <c r="A1" s="22" t="s">
        <v>31</v>
      </c>
    </row>
    <row r="2" spans="1:7" ht="24" customHeight="1">
      <c r="A2" s="23" t="s">
        <v>15</v>
      </c>
      <c r="B2" s="24" t="s">
        <v>16</v>
      </c>
      <c r="C2" s="24" t="s">
        <v>20</v>
      </c>
      <c r="D2" s="24" t="s">
        <v>17</v>
      </c>
      <c r="E2" s="25" t="s">
        <v>18</v>
      </c>
      <c r="F2" s="26" t="s">
        <v>19</v>
      </c>
      <c r="G2" s="20"/>
    </row>
    <row r="3" spans="1:7" ht="24" customHeight="1">
      <c r="A3" s="34">
        <v>37256</v>
      </c>
      <c r="B3" s="35">
        <v>1000</v>
      </c>
      <c r="C3" s="35"/>
      <c r="D3" s="35">
        <v>1000</v>
      </c>
      <c r="E3" s="25" t="s">
        <v>21</v>
      </c>
      <c r="F3" s="26" t="s">
        <v>21</v>
      </c>
      <c r="G3" s="20"/>
    </row>
    <row r="4" spans="1:7" ht="24" customHeight="1">
      <c r="A4" s="34">
        <v>37621</v>
      </c>
      <c r="B4" s="35">
        <v>10000</v>
      </c>
      <c r="C4" s="35"/>
      <c r="D4" s="35">
        <v>11200</v>
      </c>
      <c r="E4" s="25">
        <f>(D4-D3-B4+C4)/D3</f>
        <v>0.2</v>
      </c>
      <c r="F4" s="26">
        <f>1+E4</f>
        <v>1.2</v>
      </c>
      <c r="G4" s="20"/>
    </row>
    <row r="5" spans="1:7" ht="24" customHeight="1">
      <c r="A5" s="34">
        <v>37986</v>
      </c>
      <c r="B5" s="35"/>
      <c r="C5" s="35"/>
      <c r="D5" s="35">
        <v>10000</v>
      </c>
      <c r="E5" s="25">
        <f>(D5-D4-B5+C5)/D4</f>
        <v>-0.10714285714285714</v>
      </c>
      <c r="F5" s="26">
        <f>1+E5</f>
        <v>0.8928571428571429</v>
      </c>
      <c r="G5" s="20"/>
    </row>
    <row r="6" spans="1:7" ht="24" customHeight="1">
      <c r="A6" s="23"/>
      <c r="B6" s="27"/>
      <c r="C6" s="27"/>
      <c r="D6" s="27"/>
      <c r="E6" s="25"/>
      <c r="F6" s="26"/>
    </row>
    <row r="7" spans="1:7" ht="24" customHeight="1">
      <c r="A7" s="23"/>
      <c r="B7" s="27"/>
      <c r="C7" s="72" t="s">
        <v>27</v>
      </c>
      <c r="D7" s="72"/>
      <c r="E7" s="25">
        <f>PRODUCT(F4:F5)-1</f>
        <v>7.1428571428571397E-2</v>
      </c>
      <c r="F7" s="26" t="s">
        <v>29</v>
      </c>
    </row>
    <row r="8" spans="1:7" ht="24" customHeight="1">
      <c r="A8" s="23"/>
      <c r="B8" s="27"/>
      <c r="C8" s="72" t="s">
        <v>28</v>
      </c>
      <c r="D8" s="72"/>
      <c r="E8" s="25">
        <f>(1+E7)^(365/(A5-A3))-1</f>
        <v>3.5098339013531321E-2</v>
      </c>
      <c r="F8" s="26" t="s">
        <v>30</v>
      </c>
    </row>
    <row r="10" spans="1:7" ht="24" customHeight="1">
      <c r="A10" s="19" t="s">
        <v>22</v>
      </c>
      <c r="B10" s="3" t="s">
        <v>23</v>
      </c>
    </row>
    <row r="11" spans="1:7" ht="24" customHeight="1">
      <c r="B11" s="3" t="s">
        <v>24</v>
      </c>
    </row>
    <row r="12" spans="1:7" ht="24" customHeight="1">
      <c r="B12" s="21" t="s">
        <v>26</v>
      </c>
    </row>
    <row r="13" spans="1:7" ht="24" customHeight="1">
      <c r="B13" s="3" t="s">
        <v>25</v>
      </c>
    </row>
    <row r="14" spans="1:7" ht="24" customHeight="1">
      <c r="B14" s="3" t="s">
        <v>36</v>
      </c>
    </row>
    <row r="15" spans="1:7" ht="24" customHeight="1">
      <c r="B15" s="3" t="s">
        <v>37</v>
      </c>
    </row>
    <row r="16" spans="1:7" ht="24" customHeight="1">
      <c r="B16" s="3" t="s">
        <v>38</v>
      </c>
    </row>
    <row r="17" spans="1:9" ht="24" customHeight="1">
      <c r="B17" s="3" t="s">
        <v>39</v>
      </c>
    </row>
    <row r="18" spans="1:9" ht="24" customHeight="1">
      <c r="B18" s="3"/>
    </row>
    <row r="19" spans="1:9" ht="24" customHeight="1">
      <c r="A19" s="28" t="s">
        <v>29</v>
      </c>
      <c r="B19" s="12" t="s">
        <v>32</v>
      </c>
    </row>
    <row r="20" spans="1:9" ht="24" customHeight="1">
      <c r="B20" s="12" t="s">
        <v>33</v>
      </c>
    </row>
    <row r="21" spans="1:9" ht="24" customHeight="1">
      <c r="B21" s="12"/>
    </row>
    <row r="22" spans="1:9" ht="24" customHeight="1">
      <c r="A22" s="28" t="s">
        <v>30</v>
      </c>
      <c r="B22" s="12" t="s">
        <v>34</v>
      </c>
    </row>
    <row r="23" spans="1:9" ht="24" customHeight="1">
      <c r="B23" s="12" t="s">
        <v>4</v>
      </c>
    </row>
    <row r="24" spans="1:9" ht="24" customHeight="1">
      <c r="B24" s="12" t="s">
        <v>35</v>
      </c>
    </row>
    <row r="26" spans="1:9" s="17" customFormat="1" ht="24" customHeight="1">
      <c r="A26" s="16"/>
      <c r="I26" s="18"/>
    </row>
    <row r="27" spans="1:9" ht="24" customHeight="1">
      <c r="A27" s="22" t="s">
        <v>40</v>
      </c>
    </row>
    <row r="28" spans="1:9" ht="24" customHeight="1">
      <c r="A28" s="22"/>
    </row>
    <row r="29" spans="1:9" ht="24" customHeight="1">
      <c r="A29" s="29" t="s">
        <v>41</v>
      </c>
    </row>
    <row r="30" spans="1:9" ht="24" customHeight="1">
      <c r="A30" s="29" t="s">
        <v>51</v>
      </c>
    </row>
    <row r="31" spans="1:9" ht="24" customHeight="1">
      <c r="A31" s="29" t="s">
        <v>52</v>
      </c>
    </row>
    <row r="32" spans="1:9" ht="24" customHeight="1">
      <c r="A32" s="29"/>
    </row>
    <row r="33" spans="1:1" ht="24" customHeight="1">
      <c r="A33" s="29" t="s">
        <v>82</v>
      </c>
    </row>
    <row r="34" spans="1:1" ht="24" customHeight="1">
      <c r="A34" s="29"/>
    </row>
    <row r="35" spans="1:1" ht="24" customHeight="1">
      <c r="A35" s="29" t="s">
        <v>42</v>
      </c>
    </row>
    <row r="36" spans="1:1" ht="24" customHeight="1">
      <c r="A36" s="29" t="s">
        <v>43</v>
      </c>
    </row>
    <row r="37" spans="1:1" ht="24" customHeight="1">
      <c r="A37" s="29"/>
    </row>
    <row r="38" spans="1:1" ht="24" customHeight="1">
      <c r="A38" s="30" t="s">
        <v>44</v>
      </c>
    </row>
    <row r="39" spans="1:1" ht="24" customHeight="1">
      <c r="A39" s="30" t="s">
        <v>45</v>
      </c>
    </row>
    <row r="40" spans="1:1" ht="24" customHeight="1">
      <c r="A40" s="30"/>
    </row>
    <row r="41" spans="1:1" ht="24" customHeight="1">
      <c r="A41" s="30" t="s">
        <v>46</v>
      </c>
    </row>
    <row r="42" spans="1:1" ht="24" customHeight="1">
      <c r="A42" s="30" t="s">
        <v>47</v>
      </c>
    </row>
    <row r="43" spans="1:1" ht="24" customHeight="1">
      <c r="A43" s="30" t="s">
        <v>48</v>
      </c>
    </row>
    <row r="44" spans="1:1" ht="24" customHeight="1">
      <c r="A44" s="29" t="s">
        <v>49</v>
      </c>
    </row>
    <row r="45" spans="1:1" ht="24" customHeight="1">
      <c r="A45" s="29"/>
    </row>
    <row r="46" spans="1:1" ht="24" customHeight="1">
      <c r="A46" s="29" t="s">
        <v>50</v>
      </c>
    </row>
    <row r="47" spans="1:1" ht="24" customHeight="1">
      <c r="A47" s="29"/>
    </row>
    <row r="48" spans="1:1" ht="24" customHeight="1">
      <c r="A48" s="29" t="s">
        <v>53</v>
      </c>
    </row>
    <row r="49" spans="1:5" ht="24" customHeight="1">
      <c r="A49" s="29"/>
    </row>
    <row r="50" spans="1:5" ht="24" customHeight="1">
      <c r="A50" s="30" t="s">
        <v>54</v>
      </c>
    </row>
    <row r="51" spans="1:5" ht="24" customHeight="1">
      <c r="A51" s="30" t="s">
        <v>55</v>
      </c>
    </row>
    <row r="52" spans="1:5" ht="24" customHeight="1">
      <c r="A52" s="30" t="s">
        <v>56</v>
      </c>
    </row>
    <row r="53" spans="1:5" ht="24" customHeight="1">
      <c r="A53" s="30" t="s">
        <v>57</v>
      </c>
    </row>
    <row r="54" spans="1:5" ht="24" customHeight="1">
      <c r="A54" s="30"/>
    </row>
    <row r="55" spans="1:5" ht="24" customHeight="1">
      <c r="A55" s="30" t="s">
        <v>58</v>
      </c>
    </row>
    <row r="56" spans="1:5" ht="24" customHeight="1">
      <c r="A56" s="23" t="s">
        <v>15</v>
      </c>
      <c r="B56" s="24" t="s">
        <v>81</v>
      </c>
      <c r="C56" s="31" t="s">
        <v>59</v>
      </c>
      <c r="D56" s="26" t="s">
        <v>61</v>
      </c>
      <c r="E56" s="27" t="s">
        <v>85</v>
      </c>
    </row>
    <row r="57" spans="1:5" ht="24" customHeight="1">
      <c r="A57" s="23">
        <v>37256</v>
      </c>
      <c r="B57" s="24">
        <v>1000</v>
      </c>
      <c r="C57" s="31">
        <f>A$59-A57</f>
        <v>730</v>
      </c>
      <c r="D57" s="26" t="s">
        <v>104</v>
      </c>
      <c r="E57" s="24" t="s">
        <v>62</v>
      </c>
    </row>
    <row r="58" spans="1:5" ht="24" customHeight="1">
      <c r="A58" s="23">
        <v>37621</v>
      </c>
      <c r="B58" s="24">
        <v>10000</v>
      </c>
      <c r="C58" s="31">
        <f>A$59-A58</f>
        <v>365</v>
      </c>
      <c r="D58" s="26" t="s">
        <v>104</v>
      </c>
      <c r="E58" s="24" t="s">
        <v>63</v>
      </c>
    </row>
    <row r="59" spans="1:5" ht="24" customHeight="1">
      <c r="A59" s="23">
        <v>37986</v>
      </c>
      <c r="B59" s="24"/>
      <c r="C59" s="31"/>
      <c r="D59" s="26"/>
      <c r="E59" s="24">
        <v>10000</v>
      </c>
    </row>
    <row r="61" spans="1:5" ht="24" customHeight="1">
      <c r="A61" s="29" t="s">
        <v>60</v>
      </c>
    </row>
    <row r="62" spans="1:5" ht="24" customHeight="1">
      <c r="A62" s="29"/>
    </row>
    <row r="63" spans="1:5" ht="24" customHeight="1">
      <c r="A63" s="29" t="s">
        <v>86</v>
      </c>
    </row>
    <row r="64" spans="1:5" ht="24" customHeight="1">
      <c r="A64" s="29" t="s">
        <v>87</v>
      </c>
    </row>
    <row r="65" spans="1:1" ht="24" customHeight="1">
      <c r="A65" s="29"/>
    </row>
    <row r="66" spans="1:1" ht="24" customHeight="1">
      <c r="A66" s="29" t="s">
        <v>64</v>
      </c>
    </row>
    <row r="67" spans="1:1" ht="24" customHeight="1">
      <c r="A67" s="29" t="s">
        <v>88</v>
      </c>
    </row>
    <row r="68" spans="1:1" ht="24" customHeight="1">
      <c r="A68" s="29"/>
    </row>
    <row r="69" spans="1:1" ht="24" customHeight="1">
      <c r="A69" s="29" t="s">
        <v>101</v>
      </c>
    </row>
    <row r="70" spans="1:1" ht="24" customHeight="1">
      <c r="A70" s="29" t="s">
        <v>102</v>
      </c>
    </row>
    <row r="71" spans="1:1" ht="24" customHeight="1">
      <c r="A71" s="29" t="s">
        <v>103</v>
      </c>
    </row>
    <row r="72" spans="1:1" ht="24" customHeight="1">
      <c r="A72" s="29"/>
    </row>
    <row r="73" spans="1:1" ht="24" customHeight="1">
      <c r="A73" s="30" t="s">
        <v>65</v>
      </c>
    </row>
    <row r="74" spans="1:1" ht="24" customHeight="1">
      <c r="A74" s="30" t="s">
        <v>66</v>
      </c>
    </row>
    <row r="76" spans="1:1" ht="24" customHeight="1">
      <c r="A76" s="29" t="s">
        <v>67</v>
      </c>
    </row>
    <row r="77" spans="1:1" ht="24" customHeight="1">
      <c r="A77" s="29" t="s">
        <v>68</v>
      </c>
    </row>
    <row r="78" spans="1:1" ht="24" customHeight="1">
      <c r="A78" s="29" t="s">
        <v>69</v>
      </c>
    </row>
    <row r="79" spans="1:1" ht="24" customHeight="1">
      <c r="A79" s="29" t="s">
        <v>70</v>
      </c>
    </row>
    <row r="81" spans="1:7" ht="24" customHeight="1">
      <c r="A81" s="23" t="s">
        <v>15</v>
      </c>
      <c r="B81" s="24" t="s">
        <v>74</v>
      </c>
      <c r="C81" s="31" t="s">
        <v>71</v>
      </c>
    </row>
    <row r="82" spans="1:7" ht="24" customHeight="1">
      <c r="A82" s="23">
        <v>37256</v>
      </c>
      <c r="B82" s="24">
        <v>-1000</v>
      </c>
      <c r="C82" s="31" t="s">
        <v>72</v>
      </c>
      <c r="D82" s="3" t="s">
        <v>89</v>
      </c>
    </row>
    <row r="83" spans="1:7" ht="24" customHeight="1">
      <c r="A83" s="23">
        <v>37621</v>
      </c>
      <c r="B83" s="24">
        <v>-10000</v>
      </c>
      <c r="C83" s="31" t="s">
        <v>72</v>
      </c>
      <c r="D83" s="3" t="s">
        <v>90</v>
      </c>
    </row>
    <row r="84" spans="1:7" ht="24" customHeight="1">
      <c r="A84" s="23">
        <v>37986</v>
      </c>
      <c r="B84" s="24">
        <v>10000</v>
      </c>
      <c r="C84" s="31" t="s">
        <v>73</v>
      </c>
      <c r="D84" s="3" t="s">
        <v>91</v>
      </c>
    </row>
    <row r="85" spans="1:7" ht="24" customHeight="1">
      <c r="A85" s="29" t="s">
        <v>75</v>
      </c>
    </row>
    <row r="86" spans="1:7" ht="24" customHeight="1">
      <c r="A86" s="29" t="s">
        <v>76</v>
      </c>
    </row>
    <row r="88" spans="1:7" ht="24" customHeight="1">
      <c r="A88" s="29" t="s">
        <v>78</v>
      </c>
    </row>
    <row r="89" spans="1:7" ht="24" customHeight="1">
      <c r="A89" s="23" t="s">
        <v>15</v>
      </c>
      <c r="B89" s="24" t="s">
        <v>74</v>
      </c>
      <c r="C89" s="31" t="s">
        <v>71</v>
      </c>
      <c r="E89" s="23" t="s">
        <v>15</v>
      </c>
      <c r="F89" s="24" t="s">
        <v>74</v>
      </c>
      <c r="G89" s="31" t="s">
        <v>71</v>
      </c>
    </row>
    <row r="90" spans="1:7" ht="24" customHeight="1">
      <c r="A90" s="23">
        <v>37256</v>
      </c>
      <c r="B90" s="24">
        <v>-1000</v>
      </c>
      <c r="C90" s="31" t="s">
        <v>72</v>
      </c>
      <c r="E90" s="23">
        <v>37256</v>
      </c>
      <c r="F90" s="24">
        <v>-1000</v>
      </c>
      <c r="G90" s="31" t="s">
        <v>72</v>
      </c>
    </row>
    <row r="91" spans="1:7" ht="24" customHeight="1">
      <c r="A91" s="23">
        <v>37621</v>
      </c>
      <c r="B91" s="24">
        <v>-10000</v>
      </c>
      <c r="C91" s="31" t="s">
        <v>72</v>
      </c>
      <c r="E91" s="23">
        <v>37621</v>
      </c>
      <c r="F91" s="24">
        <v>-10000</v>
      </c>
      <c r="G91" s="31" t="s">
        <v>72</v>
      </c>
    </row>
    <row r="92" spans="1:7" ht="24" customHeight="1">
      <c r="A92" s="23">
        <v>37986</v>
      </c>
      <c r="B92" s="24">
        <v>10000</v>
      </c>
      <c r="C92" s="31" t="s">
        <v>73</v>
      </c>
      <c r="E92" s="23">
        <v>37986</v>
      </c>
      <c r="F92" s="24">
        <v>10000</v>
      </c>
      <c r="G92" s="31" t="s">
        <v>73</v>
      </c>
    </row>
    <row r="93" spans="1:7" ht="24" customHeight="1">
      <c r="A93" s="23"/>
      <c r="B93" s="25">
        <f>XIRR(B90:B92,A90:A92,-0.1)</f>
        <v>-8.3920218050479889E-2</v>
      </c>
      <c r="C93" s="33"/>
      <c r="E93" s="23"/>
      <c r="F93" s="25"/>
      <c r="G93" s="37" t="s">
        <v>109</v>
      </c>
    </row>
    <row r="94" spans="1:7" ht="24" customHeight="1">
      <c r="A94" s="23"/>
      <c r="B94" s="27" t="s">
        <v>77</v>
      </c>
      <c r="C94" s="27"/>
      <c r="E94" s="23"/>
      <c r="F94" s="27" t="s">
        <v>77</v>
      </c>
      <c r="G94" s="27"/>
    </row>
    <row r="95" spans="1:7" ht="24" customHeight="1">
      <c r="A95" s="29" t="s">
        <v>79</v>
      </c>
    </row>
    <row r="97" spans="1:5" ht="24" customHeight="1">
      <c r="A97" s="29" t="s">
        <v>80</v>
      </c>
    </row>
    <row r="98" spans="1:5" ht="24" customHeight="1">
      <c r="A98" s="30" t="s">
        <v>58</v>
      </c>
    </row>
    <row r="99" spans="1:5" ht="24" customHeight="1">
      <c r="A99" s="23" t="s">
        <v>15</v>
      </c>
      <c r="B99" s="24" t="s">
        <v>17</v>
      </c>
      <c r="C99" s="31" t="s">
        <v>59</v>
      </c>
      <c r="D99" s="26" t="s">
        <v>61</v>
      </c>
      <c r="E99" s="27" t="s">
        <v>85</v>
      </c>
    </row>
    <row r="100" spans="1:5" ht="24" customHeight="1">
      <c r="A100" s="23">
        <v>37256</v>
      </c>
      <c r="B100" s="24">
        <v>1000</v>
      </c>
      <c r="C100" s="31">
        <f>A$59-A100</f>
        <v>730</v>
      </c>
      <c r="D100" s="26" t="s">
        <v>104</v>
      </c>
      <c r="E100" s="24" t="s">
        <v>62</v>
      </c>
    </row>
    <row r="101" spans="1:5" ht="24" customHeight="1">
      <c r="A101" s="23">
        <v>37621</v>
      </c>
      <c r="B101" s="24">
        <v>11200</v>
      </c>
      <c r="C101" s="31">
        <f>A$59-A101</f>
        <v>365</v>
      </c>
      <c r="D101" s="26" t="s">
        <v>104</v>
      </c>
      <c r="E101" s="24" t="s">
        <v>63</v>
      </c>
    </row>
    <row r="102" spans="1:5" ht="24" customHeight="1">
      <c r="A102" s="23">
        <v>37986</v>
      </c>
      <c r="B102" s="24">
        <v>10000</v>
      </c>
      <c r="C102" s="31">
        <f>A$59-A102</f>
        <v>0</v>
      </c>
      <c r="D102" s="26"/>
      <c r="E102" s="24">
        <v>10000</v>
      </c>
    </row>
    <row r="104" spans="1:5" ht="24" customHeight="1">
      <c r="A104" s="23" t="s">
        <v>15</v>
      </c>
      <c r="B104" s="24" t="s">
        <v>17</v>
      </c>
      <c r="C104" s="31" t="s">
        <v>59</v>
      </c>
      <c r="D104" s="26" t="s">
        <v>61</v>
      </c>
      <c r="E104" s="27" t="s">
        <v>85</v>
      </c>
    </row>
    <row r="105" spans="1:5" ht="24" customHeight="1">
      <c r="A105" s="23">
        <v>37256</v>
      </c>
      <c r="B105" s="24">
        <v>1000</v>
      </c>
      <c r="C105" s="31">
        <f>A$59-A105</f>
        <v>730</v>
      </c>
      <c r="D105" s="25">
        <v>-8.3920218050479889E-2</v>
      </c>
      <c r="E105" s="24">
        <f>B105*(1+D105)^(C105/365)</f>
        <v>839.2021668966803</v>
      </c>
    </row>
    <row r="106" spans="1:5" ht="24" customHeight="1">
      <c r="A106" s="23">
        <v>37621</v>
      </c>
      <c r="B106" s="24">
        <v>10000</v>
      </c>
      <c r="C106" s="31">
        <f>A$59-A106</f>
        <v>365</v>
      </c>
      <c r="D106" s="25">
        <v>-8.3920218050479889E-2</v>
      </c>
      <c r="E106" s="24">
        <f>B106*(1+D106)^(C106/365)</f>
        <v>9160.7978194952011</v>
      </c>
    </row>
    <row r="107" spans="1:5" ht="24" customHeight="1">
      <c r="A107" s="23">
        <v>37986</v>
      </c>
      <c r="B107" s="24">
        <v>10000</v>
      </c>
      <c r="C107" s="31">
        <f>A$59-A107</f>
        <v>0</v>
      </c>
      <c r="D107" s="26"/>
      <c r="E107" s="24">
        <f>E106+E105</f>
        <v>9999.999986391882</v>
      </c>
    </row>
    <row r="109" spans="1:5" ht="24" customHeight="1">
      <c r="A109" s="19" t="s">
        <v>83</v>
      </c>
    </row>
    <row r="111" spans="1:5" ht="24" customHeight="1">
      <c r="A111" s="19" t="s">
        <v>84</v>
      </c>
    </row>
    <row r="112" spans="1:5" ht="24" customHeight="1">
      <c r="A112" s="32" t="s">
        <v>92</v>
      </c>
    </row>
    <row r="113" spans="1:6" ht="24" customHeight="1">
      <c r="A113" s="23" t="s">
        <v>15</v>
      </c>
      <c r="B113" s="24" t="s">
        <v>16</v>
      </c>
      <c r="C113" s="24" t="s">
        <v>20</v>
      </c>
      <c r="D113" s="24" t="s">
        <v>17</v>
      </c>
      <c r="E113" s="25" t="s">
        <v>18</v>
      </c>
      <c r="F113" s="26" t="s">
        <v>19</v>
      </c>
    </row>
    <row r="114" spans="1:6" ht="24" customHeight="1">
      <c r="A114" s="34">
        <v>37256</v>
      </c>
      <c r="B114" s="35">
        <v>1000</v>
      </c>
      <c r="C114" s="35"/>
      <c r="D114" s="35">
        <v>1000</v>
      </c>
      <c r="E114" s="25" t="s">
        <v>21</v>
      </c>
      <c r="F114" s="26" t="s">
        <v>21</v>
      </c>
    </row>
    <row r="115" spans="1:6" ht="24" customHeight="1">
      <c r="A115" s="34">
        <v>37621</v>
      </c>
      <c r="B115" s="35">
        <v>10000</v>
      </c>
      <c r="C115" s="35"/>
      <c r="D115" s="35">
        <v>11200</v>
      </c>
      <c r="E115" s="25">
        <f>(D115-D114-B115+C115)/D114</f>
        <v>0.2</v>
      </c>
      <c r="F115" s="26">
        <f>1+E115</f>
        <v>1.2</v>
      </c>
    </row>
    <row r="116" spans="1:6" ht="24" customHeight="1">
      <c r="A116" s="34">
        <v>37986</v>
      </c>
      <c r="B116" s="35"/>
      <c r="C116" s="35"/>
      <c r="D116" s="35">
        <v>10000</v>
      </c>
      <c r="E116" s="25">
        <f>(D116-D115-B116+C116)/D115</f>
        <v>-0.10714285714285714</v>
      </c>
      <c r="F116" s="26">
        <f>1+E116</f>
        <v>0.8928571428571429</v>
      </c>
    </row>
    <row r="117" spans="1:6" ht="24" customHeight="1">
      <c r="A117" s="23"/>
      <c r="B117" s="27"/>
      <c r="C117" s="27"/>
      <c r="D117" s="27"/>
      <c r="E117" s="25"/>
      <c r="F117" s="26"/>
    </row>
    <row r="118" spans="1:6" ht="24" customHeight="1">
      <c r="A118" s="23"/>
      <c r="B118" s="27"/>
      <c r="C118" s="72" t="s">
        <v>27</v>
      </c>
      <c r="D118" s="72"/>
      <c r="E118" s="25">
        <f>PRODUCT(F115:F116)-1</f>
        <v>7.1428571428571397E-2</v>
      </c>
      <c r="F118" s="26"/>
    </row>
    <row r="119" spans="1:6" ht="24" customHeight="1">
      <c r="A119" s="23"/>
      <c r="B119" s="27"/>
      <c r="C119" s="72" t="s">
        <v>28</v>
      </c>
      <c r="D119" s="72"/>
      <c r="E119" s="25">
        <f>(1+E118)^(365/(A116-A114))-1</f>
        <v>3.5098339013531321E-2</v>
      </c>
      <c r="F119" s="26"/>
    </row>
    <row r="120" spans="1:6" ht="24" customHeight="1">
      <c r="A120" s="29" t="s">
        <v>93</v>
      </c>
    </row>
    <row r="121" spans="1:6" ht="24" customHeight="1">
      <c r="A121" s="29" t="s">
        <v>94</v>
      </c>
    </row>
    <row r="122" spans="1:6" ht="24" customHeight="1">
      <c r="A122" s="29" t="s">
        <v>95</v>
      </c>
    </row>
    <row r="124" spans="1:6" ht="24" customHeight="1">
      <c r="A124" s="29" t="s">
        <v>96</v>
      </c>
    </row>
    <row r="125" spans="1:6" ht="24" customHeight="1">
      <c r="A125" s="23" t="s">
        <v>15</v>
      </c>
      <c r="B125" s="24" t="s">
        <v>74</v>
      </c>
      <c r="C125" s="31" t="s">
        <v>71</v>
      </c>
    </row>
    <row r="126" spans="1:6" ht="24" customHeight="1">
      <c r="A126" s="34">
        <v>37256</v>
      </c>
      <c r="B126" s="35">
        <v>-1000</v>
      </c>
      <c r="C126" s="31" t="s">
        <v>72</v>
      </c>
    </row>
    <row r="127" spans="1:6" ht="24" customHeight="1">
      <c r="A127" s="34">
        <v>37621</v>
      </c>
      <c r="B127" s="35">
        <v>-10000</v>
      </c>
      <c r="C127" s="31" t="s">
        <v>72</v>
      </c>
    </row>
    <row r="128" spans="1:6" ht="24" customHeight="1">
      <c r="A128" s="34">
        <v>37986</v>
      </c>
      <c r="B128" s="35">
        <v>10000</v>
      </c>
      <c r="C128" s="31" t="s">
        <v>73</v>
      </c>
    </row>
    <row r="129" spans="1:3" ht="24" customHeight="1">
      <c r="A129" s="23"/>
      <c r="B129" s="25">
        <f>XIRR(B126:B128,A126:A128,-0.1)</f>
        <v>-8.3920218050479889E-2</v>
      </c>
      <c r="C129" s="33"/>
    </row>
    <row r="130" spans="1:3" ht="24" customHeight="1">
      <c r="A130" s="23"/>
      <c r="B130" s="27" t="s">
        <v>77</v>
      </c>
      <c r="C130" s="27"/>
    </row>
    <row r="131" spans="1:3" ht="24" customHeight="1">
      <c r="A131" s="29" t="s">
        <v>93</v>
      </c>
    </row>
    <row r="132" spans="1:3" ht="24" customHeight="1">
      <c r="A132" s="29" t="s">
        <v>94</v>
      </c>
    </row>
    <row r="133" spans="1:3" ht="24" customHeight="1">
      <c r="A133" s="29" t="s">
        <v>97</v>
      </c>
    </row>
  </sheetData>
  <mergeCells count="4">
    <mergeCell ref="C7:D7"/>
    <mergeCell ref="C8:D8"/>
    <mergeCell ref="C118:D118"/>
    <mergeCell ref="C119:D119"/>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workbookViewId="0">
      <selection activeCell="F10" sqref="F10"/>
    </sheetView>
  </sheetViews>
  <sheetFormatPr defaultColWidth="12.7109375" defaultRowHeight="20.100000000000001" customHeight="1"/>
  <cols>
    <col min="1" max="7" width="14.7109375" style="62" customWidth="1"/>
    <col min="8" max="8" width="12.7109375" style="71"/>
    <col min="9" max="16384" width="12.7109375" style="62"/>
  </cols>
  <sheetData>
    <row r="1" spans="1:7" s="46" customFormat="1" ht="20.100000000000001" customHeight="1" thickBot="1">
      <c r="A1" s="38" t="s">
        <v>112</v>
      </c>
      <c r="B1" s="39"/>
      <c r="C1" s="39"/>
      <c r="D1" s="39"/>
      <c r="E1" s="40"/>
      <c r="F1" s="40"/>
      <c r="G1" s="41"/>
    </row>
    <row r="2" spans="1:7" s="46" customFormat="1" ht="20.100000000000001" customHeight="1">
      <c r="A2" s="47" t="s">
        <v>15</v>
      </c>
      <c r="B2" s="48" t="s">
        <v>100</v>
      </c>
      <c r="C2" s="48" t="s">
        <v>20</v>
      </c>
      <c r="D2" s="48" t="s">
        <v>17</v>
      </c>
      <c r="E2" s="48" t="s">
        <v>98</v>
      </c>
      <c r="F2" s="49" t="s">
        <v>99</v>
      </c>
      <c r="G2" s="50" t="s">
        <v>19</v>
      </c>
    </row>
    <row r="3" spans="1:7" s="46" customFormat="1" ht="20.100000000000001" customHeight="1">
      <c r="A3" s="51">
        <v>37256</v>
      </c>
      <c r="B3" s="52">
        <v>1000</v>
      </c>
      <c r="C3" s="52"/>
      <c r="D3" s="52">
        <v>1000</v>
      </c>
      <c r="E3" s="53">
        <f>IF(E4="", -B3+C3+D3, -B3+C3)</f>
        <v>-1000</v>
      </c>
      <c r="F3" s="54" t="str">
        <f t="shared" ref="F3" si="0">IF(A2="DATE", "NA", (D3-D2-B3+C3)/D2)</f>
        <v>NA</v>
      </c>
      <c r="G3" s="55" t="str">
        <f t="shared" ref="G3" si="1">IF(F3="NA", "NA", 1+F3)</f>
        <v>NA</v>
      </c>
    </row>
    <row r="4" spans="1:7" s="46" customFormat="1" ht="20.100000000000001" customHeight="1">
      <c r="A4" s="51">
        <v>37621</v>
      </c>
      <c r="B4" s="52">
        <v>10000</v>
      </c>
      <c r="C4" s="52"/>
      <c r="D4" s="52">
        <v>11200</v>
      </c>
      <c r="E4" s="53">
        <f>IF(E5="", -B4+C4+D4, -B4+C4)</f>
        <v>-10000</v>
      </c>
      <c r="F4" s="54">
        <f t="shared" ref="F4" si="2">IF(A3="DATE", "NA", (D4-D3-B4+C4)/D3)</f>
        <v>0.2</v>
      </c>
      <c r="G4" s="55">
        <f t="shared" ref="G4:G5" si="3">IF(F4="NA", "NA", 1+F4)</f>
        <v>1.2</v>
      </c>
    </row>
    <row r="5" spans="1:7" s="46" customFormat="1" ht="20.100000000000001" customHeight="1">
      <c r="A5" s="51">
        <v>37986</v>
      </c>
      <c r="B5" s="52"/>
      <c r="C5" s="52">
        <v>750</v>
      </c>
      <c r="D5" s="52">
        <v>10000</v>
      </c>
      <c r="E5" s="53">
        <f t="shared" ref="E5" si="4">IF(E6="", -B5+C5+D5, -B5+C5)</f>
        <v>10750</v>
      </c>
      <c r="F5" s="54">
        <f>IF(A4="DATE", "NA", (D5-D4-B5+C5)/D4)</f>
        <v>-4.0178571428571432E-2</v>
      </c>
      <c r="G5" s="55">
        <f t="shared" si="3"/>
        <v>0.9598214285714286</v>
      </c>
    </row>
    <row r="6" spans="1:7" s="46" customFormat="1" ht="20.100000000000001" customHeight="1" thickBot="1">
      <c r="A6" s="57"/>
      <c r="B6" s="58"/>
      <c r="C6" s="58"/>
      <c r="D6" s="58"/>
      <c r="E6" s="58"/>
      <c r="F6" s="59"/>
      <c r="G6" s="60"/>
    </row>
    <row r="7" spans="1:7" s="46" customFormat="1" ht="20.100000000000001" customHeight="1">
      <c r="A7" s="42" t="s">
        <v>113</v>
      </c>
      <c r="B7" s="42" t="str">
        <f>IF(D5-A8&gt;=0, "PROFIT", "LOSS")</f>
        <v>LOSS</v>
      </c>
      <c r="C7" s="43" t="s">
        <v>114</v>
      </c>
      <c r="D7" s="64" t="s">
        <v>115</v>
      </c>
      <c r="E7" s="49">
        <f>(1+E8)^((MAX(A3:A5)-MIN(A3:A5))/365.25)-1</f>
        <v>-4.1276034637165337E-2</v>
      </c>
      <c r="F7" s="66">
        <f>PRODUCT(G3:G5)-1</f>
        <v>0.15178571428571419</v>
      </c>
      <c r="G7" s="68"/>
    </row>
    <row r="8" spans="1:7" s="46" customFormat="1" ht="20.100000000000001" customHeight="1" thickBot="1">
      <c r="A8" s="44">
        <f>SUM(B3:B5)-SUM(C3:C5)</f>
        <v>10250</v>
      </c>
      <c r="B8" s="44">
        <f>ABS(D5-A8)</f>
        <v>250</v>
      </c>
      <c r="C8" s="45">
        <f>(A5-A3)/365.25</f>
        <v>1.998631074606434</v>
      </c>
      <c r="D8" s="65" t="s">
        <v>116</v>
      </c>
      <c r="E8" s="61">
        <f>XIRR(E3:E5,A3:A5, 0.1)</f>
        <v>-2.0869627594947811E-2</v>
      </c>
      <c r="F8" s="67">
        <f>(1+F7)^(365.25/(MAX(A3:A5)-MIN(A3:A5)))-1</f>
        <v>7.3264739533214662E-2</v>
      </c>
      <c r="G8" s="69"/>
    </row>
    <row r="10" spans="1:7" ht="20.100000000000001" customHeight="1">
      <c r="A10" s="63" t="s">
        <v>118</v>
      </c>
    </row>
    <row r="11" spans="1:7" ht="20.100000000000001" customHeight="1">
      <c r="A11" s="62" t="s">
        <v>117</v>
      </c>
    </row>
    <row r="12" spans="1:7" ht="20.100000000000001" customHeight="1">
      <c r="A12" s="62" t="s">
        <v>111</v>
      </c>
    </row>
    <row r="13" spans="1:7" ht="20.100000000000001" customHeight="1">
      <c r="A13" s="62" t="s">
        <v>110</v>
      </c>
    </row>
    <row r="14" spans="1:7" ht="20.100000000000001" customHeight="1">
      <c r="A14" s="62" t="s">
        <v>119</v>
      </c>
    </row>
    <row r="15" spans="1:7" ht="20.100000000000001" customHeight="1">
      <c r="A15" s="62" t="s">
        <v>120</v>
      </c>
    </row>
    <row r="16" spans="1:7" ht="20.100000000000001" customHeight="1">
      <c r="A16" s="62" t="s">
        <v>123</v>
      </c>
    </row>
  </sheetData>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G14" sqref="G14"/>
    </sheetView>
  </sheetViews>
  <sheetFormatPr defaultColWidth="12.7109375" defaultRowHeight="20.100000000000001" customHeight="1"/>
  <cols>
    <col min="1" max="7" width="14.7109375" style="62" customWidth="1"/>
    <col min="8" max="16384" width="12.7109375" style="62"/>
  </cols>
  <sheetData>
    <row r="1" spans="1:7" s="46" customFormat="1" ht="20.100000000000001" customHeight="1" thickBot="1">
      <c r="A1" s="38" t="s">
        <v>112</v>
      </c>
      <c r="B1" s="39"/>
      <c r="C1" s="39"/>
      <c r="D1" s="39"/>
      <c r="E1" s="40"/>
      <c r="F1" s="40"/>
      <c r="G1" s="41"/>
    </row>
    <row r="2" spans="1:7" s="46" customFormat="1" ht="20.100000000000001" customHeight="1">
      <c r="A2" s="47" t="s">
        <v>15</v>
      </c>
      <c r="B2" s="48" t="s">
        <v>100</v>
      </c>
      <c r="C2" s="48" t="s">
        <v>20</v>
      </c>
      <c r="D2" s="48" t="s">
        <v>17</v>
      </c>
      <c r="E2" s="48" t="s">
        <v>98</v>
      </c>
      <c r="F2" s="49" t="s">
        <v>99</v>
      </c>
      <c r="G2" s="50" t="s">
        <v>19</v>
      </c>
    </row>
    <row r="3" spans="1:7" s="46" customFormat="1" ht="20.100000000000001" customHeight="1">
      <c r="A3" s="51">
        <v>37256</v>
      </c>
      <c r="B3" s="52">
        <v>1000</v>
      </c>
      <c r="C3" s="52"/>
      <c r="D3" s="52">
        <v>1000</v>
      </c>
      <c r="E3" s="53">
        <f>IF(E4="", -B3+C3+D3, -B3+C3)</f>
        <v>-1000</v>
      </c>
      <c r="F3" s="54" t="str">
        <f t="shared" ref="F3:F4" si="0">IF(A2="DATE", "NA", (D3-D2-B3+C3)/D2)</f>
        <v>NA</v>
      </c>
      <c r="G3" s="55" t="str">
        <f t="shared" ref="G3:G6" si="1">IF(F3="NA", "NA", 1+F3)</f>
        <v>NA</v>
      </c>
    </row>
    <row r="4" spans="1:7" s="46" customFormat="1" ht="20.100000000000001" customHeight="1">
      <c r="A4" s="51">
        <v>37621</v>
      </c>
      <c r="B4" s="52">
        <v>10000</v>
      </c>
      <c r="C4" s="52"/>
      <c r="D4" s="52">
        <v>11200</v>
      </c>
      <c r="E4" s="53">
        <f>IF(E6="", -B4+C4+D4, -B4+C4)</f>
        <v>-10000</v>
      </c>
      <c r="F4" s="54">
        <f t="shared" si="0"/>
        <v>0.2</v>
      </c>
      <c r="G4" s="55">
        <f t="shared" si="1"/>
        <v>1.2</v>
      </c>
    </row>
    <row r="5" spans="1:7" s="46" customFormat="1" ht="20.100000000000001" customHeight="1">
      <c r="A5" s="51"/>
      <c r="B5" s="52"/>
      <c r="C5" s="52"/>
      <c r="D5" s="52"/>
      <c r="E5" s="53"/>
      <c r="F5" s="54"/>
      <c r="G5" s="55"/>
    </row>
    <row r="6" spans="1:7" s="46" customFormat="1" ht="20.100000000000001" customHeight="1">
      <c r="A6" s="51">
        <v>37986</v>
      </c>
      <c r="B6" s="52"/>
      <c r="C6" s="52">
        <v>750</v>
      </c>
      <c r="D6" s="52">
        <v>10000</v>
      </c>
      <c r="E6" s="53">
        <f t="shared" ref="E6" si="2">IF(E7="", -B6+C6+D6, -B6+C6)</f>
        <v>10750</v>
      </c>
      <c r="F6" s="54">
        <f>IF(A4="DATE", "NA", (D6-D4-B6+C6)/D4)</f>
        <v>-4.0178571428571432E-2</v>
      </c>
      <c r="G6" s="55">
        <f t="shared" si="1"/>
        <v>0.9598214285714286</v>
      </c>
    </row>
    <row r="7" spans="1:7" s="46" customFormat="1" ht="20.100000000000001" customHeight="1" thickBot="1">
      <c r="A7" s="57"/>
      <c r="B7" s="58"/>
      <c r="C7" s="58"/>
      <c r="D7" s="58"/>
      <c r="E7" s="58"/>
      <c r="F7" s="59"/>
      <c r="G7" s="60"/>
    </row>
    <row r="8" spans="1:7" s="46" customFormat="1" ht="20.100000000000001" customHeight="1">
      <c r="A8" s="42" t="s">
        <v>113</v>
      </c>
      <c r="B8" s="42" t="str">
        <f>IF(D6-A9&gt;=0, "PROFIT", "LOSS")</f>
        <v>LOSS</v>
      </c>
      <c r="C8" s="43" t="s">
        <v>114</v>
      </c>
      <c r="D8" s="64" t="s">
        <v>115</v>
      </c>
      <c r="E8" s="49">
        <f>(1+E9)^((MAX(A3:A6)-MIN(A3:A6))/365.25)-1</f>
        <v>-4.1276034637165337E-2</v>
      </c>
      <c r="F8" s="66">
        <f>PRODUCT(G3:G6)-1</f>
        <v>0.15178571428571419</v>
      </c>
      <c r="G8" s="68"/>
    </row>
    <row r="9" spans="1:7" s="46" customFormat="1" ht="20.100000000000001" customHeight="1" thickBot="1">
      <c r="A9" s="44">
        <f>SUM(B3:B6)-SUM(C3:C6)</f>
        <v>10250</v>
      </c>
      <c r="B9" s="44">
        <f>ABS(D6-A9)</f>
        <v>250</v>
      </c>
      <c r="C9" s="45">
        <f>(A6-A3)/365.25</f>
        <v>1.998631074606434</v>
      </c>
      <c r="D9" s="65" t="s">
        <v>116</v>
      </c>
      <c r="E9" s="61">
        <f>XIRR(E3:E6,A3:A6, 0.1)</f>
        <v>-2.0869627594947811E-2</v>
      </c>
      <c r="F9" s="67">
        <f>(1+F8)^(365.25/(MAX(A3:A6)-MIN(A3:A6)))-1</f>
        <v>7.3264739533214662E-2</v>
      </c>
      <c r="G9" s="69"/>
    </row>
    <row r="11" spans="1:7" ht="20.100000000000001" customHeight="1">
      <c r="A11" s="63" t="s">
        <v>121</v>
      </c>
    </row>
    <row r="12" spans="1:7" ht="20.100000000000001" customHeight="1">
      <c r="A12" s="62" t="s">
        <v>122</v>
      </c>
    </row>
    <row r="13" spans="1:7" ht="20.100000000000001" customHeight="1">
      <c r="A13" s="62" t="s">
        <v>124</v>
      </c>
    </row>
    <row r="14" spans="1:7" ht="20.100000000000001" customHeight="1">
      <c r="A14" s="62" t="s">
        <v>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G17" sqref="G17"/>
    </sheetView>
  </sheetViews>
  <sheetFormatPr defaultColWidth="12.7109375" defaultRowHeight="20.100000000000001" customHeight="1"/>
  <cols>
    <col min="1" max="7" width="14.7109375" style="62" customWidth="1"/>
    <col min="8" max="8" width="12.7109375" style="70"/>
    <col min="9" max="16384" width="12.7109375" style="62"/>
  </cols>
  <sheetData>
    <row r="1" spans="1:8" s="46" customFormat="1" ht="20.100000000000001" customHeight="1" thickBot="1">
      <c r="A1" s="38" t="s">
        <v>112</v>
      </c>
      <c r="B1" s="39"/>
      <c r="C1" s="39"/>
      <c r="D1" s="39"/>
      <c r="E1" s="40"/>
      <c r="F1" s="40"/>
      <c r="G1" s="41"/>
      <c r="H1" s="56"/>
    </row>
    <row r="2" spans="1:8" s="46" customFormat="1" ht="20.100000000000001" customHeight="1">
      <c r="A2" s="47" t="s">
        <v>15</v>
      </c>
      <c r="B2" s="48" t="s">
        <v>100</v>
      </c>
      <c r="C2" s="48" t="s">
        <v>20</v>
      </c>
      <c r="D2" s="48" t="s">
        <v>17</v>
      </c>
      <c r="E2" s="48" t="s">
        <v>98</v>
      </c>
      <c r="F2" s="49" t="s">
        <v>99</v>
      </c>
      <c r="G2" s="50" t="s">
        <v>19</v>
      </c>
      <c r="H2" s="56"/>
    </row>
    <row r="3" spans="1:8" s="46" customFormat="1" ht="20.100000000000001" customHeight="1">
      <c r="A3" s="51">
        <v>37256</v>
      </c>
      <c r="B3" s="52">
        <v>1000</v>
      </c>
      <c r="C3" s="52"/>
      <c r="D3" s="52">
        <v>1000</v>
      </c>
      <c r="E3" s="53">
        <f>IF(E4="", -B3+C3+D3, -B3+C3)</f>
        <v>-1000</v>
      </c>
      <c r="F3" s="54" t="str">
        <f t="shared" ref="F3:F4" si="0">IF(A2="DATE", "NA", (D3-D2-B3+C3)/D2)</f>
        <v>NA</v>
      </c>
      <c r="G3" s="55" t="str">
        <f t="shared" ref="G3:G6" si="1">IF(F3="NA", "NA", 1+F3)</f>
        <v>NA</v>
      </c>
      <c r="H3" s="56"/>
    </row>
    <row r="4" spans="1:8" s="46" customFormat="1" ht="20.100000000000001" customHeight="1">
      <c r="A4" s="51">
        <v>37621</v>
      </c>
      <c r="B4" s="52">
        <v>10000</v>
      </c>
      <c r="C4" s="52"/>
      <c r="D4" s="52">
        <v>11200</v>
      </c>
      <c r="E4" s="53">
        <f>IF(E6="", -B4+C4+D4, -B4+C4)</f>
        <v>-10000</v>
      </c>
      <c r="F4" s="54">
        <f t="shared" si="0"/>
        <v>0.2</v>
      </c>
      <c r="G4" s="55">
        <f t="shared" si="1"/>
        <v>1.2</v>
      </c>
      <c r="H4" s="56" t="s">
        <v>134</v>
      </c>
    </row>
    <row r="5" spans="1:8" s="46" customFormat="1" ht="20.100000000000001" customHeight="1">
      <c r="A5" s="51">
        <v>37986</v>
      </c>
      <c r="B5" s="52"/>
      <c r="C5" s="52">
        <v>750</v>
      </c>
      <c r="D5" s="52">
        <v>10000</v>
      </c>
      <c r="E5" s="53"/>
      <c r="F5" s="54"/>
      <c r="G5" s="55"/>
      <c r="H5" s="56"/>
    </row>
    <row r="6" spans="1:8" s="46" customFormat="1" ht="20.100000000000001" customHeight="1">
      <c r="A6" s="51">
        <v>38078</v>
      </c>
      <c r="B6" s="52"/>
      <c r="C6" s="52">
        <v>1250</v>
      </c>
      <c r="D6" s="52">
        <v>11000</v>
      </c>
      <c r="E6" s="53">
        <f t="shared" ref="E6" si="2">IF(E7="", -B6+C6+D6, -B6+C6)</f>
        <v>12250</v>
      </c>
      <c r="F6" s="54">
        <f>IF(A4="DATE", "NA", (D6-D4-B6+C6)/D4)</f>
        <v>9.375E-2</v>
      </c>
      <c r="G6" s="55">
        <f t="shared" si="1"/>
        <v>1.09375</v>
      </c>
      <c r="H6" s="56"/>
    </row>
    <row r="7" spans="1:8" s="46" customFormat="1" ht="20.100000000000001" customHeight="1" thickBot="1">
      <c r="A7" s="57"/>
      <c r="B7" s="58"/>
      <c r="C7" s="58"/>
      <c r="D7" s="58"/>
      <c r="E7" s="58"/>
      <c r="F7" s="59"/>
      <c r="G7" s="60"/>
      <c r="H7" s="56"/>
    </row>
    <row r="8" spans="1:8" s="46" customFormat="1" ht="20.100000000000001" customHeight="1">
      <c r="A8" s="42" t="s">
        <v>113</v>
      </c>
      <c r="B8" s="42" t="str">
        <f>IF(D6-A9&gt;=0, "PROFIT", "LOSS")</f>
        <v>PROFIT</v>
      </c>
      <c r="C8" s="43" t="s">
        <v>114</v>
      </c>
      <c r="D8" s="64" t="s">
        <v>115</v>
      </c>
      <c r="E8" s="49">
        <f>(1+E9)^((MAX(A3:A6)-MIN(A3:A6))/365.25)-1</f>
        <v>0.19711333382529128</v>
      </c>
      <c r="F8" s="66">
        <f>PRODUCT(G3:G6)-1</f>
        <v>0.3125</v>
      </c>
      <c r="G8" s="68"/>
      <c r="H8" s="56"/>
    </row>
    <row r="9" spans="1:8" s="46" customFormat="1" ht="20.100000000000001" customHeight="1" thickBot="1">
      <c r="A9" s="44">
        <f>SUM(B3:B6)-SUM(C3:C6)</f>
        <v>9000</v>
      </c>
      <c r="B9" s="44">
        <f>ABS(D6-A9)</f>
        <v>2000</v>
      </c>
      <c r="C9" s="45">
        <f>(A6-A3)/365.25</f>
        <v>2.2505133470225873</v>
      </c>
      <c r="D9" s="65" t="s">
        <v>116</v>
      </c>
      <c r="E9" s="61">
        <f>XIRR(E3:E6,A3:A6, 0.1)</f>
        <v>8.322547376155856E-2</v>
      </c>
      <c r="F9" s="67">
        <f>(1+F8)^(365.25/(MAX(A3:A6)-MIN(A3:A6)))-1</f>
        <v>0.12843516223398765</v>
      </c>
      <c r="G9" s="69"/>
      <c r="H9" s="56"/>
    </row>
    <row r="11" spans="1:8" ht="20.100000000000001" customHeight="1">
      <c r="A11" s="63" t="s">
        <v>121</v>
      </c>
    </row>
    <row r="12" spans="1:8" ht="20.100000000000001" customHeight="1">
      <c r="A12" s="62" t="s">
        <v>127</v>
      </c>
    </row>
    <row r="13" spans="1:8" ht="20.100000000000001" customHeight="1">
      <c r="A13" s="62" t="s">
        <v>126</v>
      </c>
    </row>
    <row r="14" spans="1:8" ht="20.100000000000001" customHeight="1">
      <c r="A14" s="62" t="s">
        <v>131</v>
      </c>
    </row>
    <row r="15" spans="1:8" ht="20.100000000000001" customHeight="1">
      <c r="A15" s="62" t="s">
        <v>132</v>
      </c>
    </row>
    <row r="16" spans="1:8" ht="20.100000000000001" customHeight="1">
      <c r="A16" s="62" t="s">
        <v>133</v>
      </c>
    </row>
    <row r="17" spans="1:1" ht="20.100000000000001" customHeight="1">
      <c r="A17" s="6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G12" sqref="G12"/>
    </sheetView>
  </sheetViews>
  <sheetFormatPr defaultColWidth="12.7109375" defaultRowHeight="20.100000000000001" customHeight="1"/>
  <cols>
    <col min="1" max="7" width="14.7109375" style="62" customWidth="1"/>
    <col min="8" max="16384" width="12.7109375" style="62"/>
  </cols>
  <sheetData>
    <row r="1" spans="1:8" s="46" customFormat="1" ht="20.100000000000001" customHeight="1" thickBot="1">
      <c r="A1" s="38" t="s">
        <v>112</v>
      </c>
      <c r="B1" s="39"/>
      <c r="C1" s="39"/>
      <c r="D1" s="39"/>
      <c r="E1" s="40"/>
      <c r="F1" s="40"/>
      <c r="G1" s="41"/>
    </row>
    <row r="2" spans="1:8" s="46" customFormat="1" ht="20.100000000000001" customHeight="1">
      <c r="A2" s="47" t="s">
        <v>15</v>
      </c>
      <c r="B2" s="48" t="s">
        <v>100</v>
      </c>
      <c r="C2" s="48" t="s">
        <v>20</v>
      </c>
      <c r="D2" s="48" t="s">
        <v>17</v>
      </c>
      <c r="E2" s="48" t="s">
        <v>98</v>
      </c>
      <c r="F2" s="49" t="s">
        <v>99</v>
      </c>
      <c r="G2" s="50" t="s">
        <v>19</v>
      </c>
    </row>
    <row r="3" spans="1:8" s="46" customFormat="1" ht="20.100000000000001" customHeight="1">
      <c r="A3" s="51">
        <v>37256</v>
      </c>
      <c r="B3" s="52">
        <v>1000</v>
      </c>
      <c r="C3" s="52"/>
      <c r="D3" s="52">
        <v>1000</v>
      </c>
      <c r="E3" s="53">
        <f>IF(E4="", -B3+C3+D3, -B3+C3)</f>
        <v>-1000</v>
      </c>
      <c r="F3" s="54" t="str">
        <f t="shared" ref="F3" si="0">IF(A2="DATE", "NA", (D3-D2-B3+C3)/D2)</f>
        <v>NA</v>
      </c>
      <c r="G3" s="55" t="str">
        <f t="shared" ref="G3" si="1">IF(F3="NA", "NA", 1+F3)</f>
        <v>NA</v>
      </c>
    </row>
    <row r="4" spans="1:8" s="46" customFormat="1" ht="20.100000000000001" customHeight="1">
      <c r="A4" s="51">
        <v>37621</v>
      </c>
      <c r="B4" s="52">
        <v>10000</v>
      </c>
      <c r="C4" s="52"/>
      <c r="D4" s="52">
        <v>11200</v>
      </c>
      <c r="E4" s="53">
        <f t="shared" ref="E4:E6" si="2">IF(E5="", -B4+C4+D4, -B4+C4)</f>
        <v>-10000</v>
      </c>
      <c r="F4" s="54">
        <f t="shared" ref="F4:F6" si="3">IF(A3="DATE", "NA", (D4-D3-B4+C4)/D3)</f>
        <v>0.2</v>
      </c>
      <c r="G4" s="55">
        <f t="shared" ref="G4:G6" si="4">IF(F4="NA", "NA", 1+F4)</f>
        <v>1.2</v>
      </c>
      <c r="H4" s="56" t="s">
        <v>135</v>
      </c>
    </row>
    <row r="5" spans="1:8" s="46" customFormat="1" ht="20.100000000000001" customHeight="1">
      <c r="A5" s="51">
        <v>37986</v>
      </c>
      <c r="B5" s="52"/>
      <c r="C5" s="52">
        <v>750</v>
      </c>
      <c r="D5" s="52">
        <v>10000</v>
      </c>
      <c r="E5" s="53">
        <f t="shared" si="2"/>
        <v>750</v>
      </c>
      <c r="F5" s="54">
        <f t="shared" si="3"/>
        <v>-4.0178571428571432E-2</v>
      </c>
      <c r="G5" s="55">
        <f t="shared" si="4"/>
        <v>0.9598214285714286</v>
      </c>
    </row>
    <row r="6" spans="1:8" s="46" customFormat="1" ht="20.100000000000001" customHeight="1">
      <c r="A6" s="51">
        <v>38078</v>
      </c>
      <c r="B6" s="52"/>
      <c r="C6" s="52">
        <v>1250</v>
      </c>
      <c r="D6" s="52">
        <v>11000</v>
      </c>
      <c r="E6" s="53">
        <f t="shared" si="2"/>
        <v>12250</v>
      </c>
      <c r="F6" s="54">
        <f t="shared" si="3"/>
        <v>0.22500000000000001</v>
      </c>
      <c r="G6" s="55">
        <f t="shared" si="4"/>
        <v>1.2250000000000001</v>
      </c>
    </row>
    <row r="7" spans="1:8" s="46" customFormat="1" ht="20.100000000000001" customHeight="1" thickBot="1">
      <c r="A7" s="57"/>
      <c r="B7" s="58"/>
      <c r="C7" s="58"/>
      <c r="D7" s="58"/>
      <c r="E7" s="58"/>
      <c r="F7" s="59"/>
      <c r="G7" s="60"/>
    </row>
    <row r="8" spans="1:8" s="46" customFormat="1" ht="20.100000000000001" customHeight="1">
      <c r="A8" s="42" t="s">
        <v>113</v>
      </c>
      <c r="B8" s="42" t="str">
        <f>IF(D6-A9&gt;=0, "PROFIT", "LOSS")</f>
        <v>PROFIT</v>
      </c>
      <c r="C8" s="43" t="s">
        <v>114</v>
      </c>
      <c r="D8" s="64" t="s">
        <v>115</v>
      </c>
      <c r="E8" s="49">
        <f>(1+E9)^((MAX(A3:A6)-MIN(A3:A6))/365.25)-1</f>
        <v>0.32567271334166326</v>
      </c>
      <c r="F8" s="66">
        <f>PRODUCT(G3:G6)-1</f>
        <v>0.41093749999999996</v>
      </c>
      <c r="G8" s="68"/>
    </row>
    <row r="9" spans="1:8" s="46" customFormat="1" ht="20.100000000000001" customHeight="1" thickBot="1">
      <c r="A9" s="44">
        <f>SUM(B3:B6)-SUM(C3:C6)</f>
        <v>9000</v>
      </c>
      <c r="B9" s="44">
        <f>ABS(D6-A9)</f>
        <v>2000</v>
      </c>
      <c r="C9" s="45">
        <f>(A6-A3)/365.25</f>
        <v>2.2505133470225873</v>
      </c>
      <c r="D9" s="65" t="s">
        <v>116</v>
      </c>
      <c r="E9" s="61">
        <f>XIRR(E3:E6,A3:A6, 0.1)</f>
        <v>0.13345355391502381</v>
      </c>
      <c r="F9" s="67">
        <f>(1+F8)^(365.25/(MAX(A3:A6)-MIN(A3:A6)))-1</f>
        <v>0.16528657662023694</v>
      </c>
      <c r="G9" s="69"/>
    </row>
    <row r="11" spans="1:8" ht="20.100000000000001" customHeight="1">
      <c r="A11" s="63" t="s">
        <v>130</v>
      </c>
    </row>
    <row r="12" spans="1:8" ht="20.100000000000001" customHeight="1">
      <c r="A12" s="62"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Formulas</vt:lpstr>
      <vt:lpstr>TWRR+XIRR</vt:lpstr>
      <vt:lpstr>Combine TWRR+XIRR Step 1</vt:lpstr>
      <vt:lpstr>Step 2</vt:lpstr>
      <vt:lpstr>Step 3</vt:lpstr>
      <vt:lpstr>Step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Wirth</dc:creator>
  <cp:lastModifiedBy>Henry Wirth</cp:lastModifiedBy>
  <dcterms:created xsi:type="dcterms:W3CDTF">1996-10-14T23:33:28Z</dcterms:created>
  <dcterms:modified xsi:type="dcterms:W3CDTF">2015-06-12T10:53:15Z</dcterms:modified>
</cp:coreProperties>
</file>